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autoCompressPictures="0"/>
  <bookViews>
    <workbookView xWindow="0" yWindow="0" windowWidth="20475" windowHeight="10845"/>
  </bookViews>
  <sheets>
    <sheet name="Caso_2_11.24" sheetId="9" r:id="rId1"/>
    <sheet name="Caso_4" sheetId="12" r:id="rId2"/>
    <sheet name="Caso7_Spa_ANAtu" sheetId="3" r:id="rId3"/>
    <sheet name="Formulas" sheetId="11" r:id="rId4"/>
  </sheets>
  <calcPr calcId="125725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3"/>
  <c r="C13" i="12"/>
  <c r="C14"/>
  <c r="C15"/>
  <c r="C16"/>
  <c r="C17"/>
  <c r="C5"/>
  <c r="C7"/>
  <c r="D13"/>
  <c r="D14"/>
  <c r="D15"/>
  <c r="D16"/>
  <c r="D17"/>
  <c r="D5"/>
  <c r="D7"/>
  <c r="E13"/>
  <c r="E14"/>
  <c r="E15"/>
  <c r="E16"/>
  <c r="E17"/>
  <c r="E5"/>
  <c r="E7"/>
  <c r="B2"/>
  <c r="B4"/>
  <c r="B7"/>
  <c r="B20"/>
  <c r="B19"/>
  <c r="B9"/>
  <c r="B22" i="9"/>
  <c r="C22"/>
  <c r="D22"/>
  <c r="E22"/>
  <c r="F22"/>
  <c r="C15"/>
  <c r="D15"/>
  <c r="E15"/>
  <c r="F15"/>
  <c r="G15"/>
  <c r="B16"/>
  <c r="B14"/>
  <c r="B11"/>
  <c r="B13"/>
  <c r="F34"/>
  <c r="E34"/>
  <c r="D34"/>
  <c r="C34"/>
  <c r="B34"/>
  <c r="B35"/>
  <c r="F31"/>
  <c r="E31"/>
  <c r="D31"/>
  <c r="C31"/>
  <c r="G31"/>
  <c r="B32"/>
  <c r="B30"/>
  <c r="D27"/>
  <c r="C27"/>
  <c r="C29"/>
  <c r="B27"/>
  <c r="B29"/>
  <c r="F24"/>
  <c r="E24"/>
  <c r="D24"/>
  <c r="C24"/>
  <c r="B24"/>
  <c r="D29"/>
  <c r="G21"/>
  <c r="D11"/>
  <c r="B8"/>
  <c r="D13"/>
  <c r="C11"/>
  <c r="C13"/>
  <c r="F8"/>
  <c r="E8"/>
  <c r="D8"/>
  <c r="C8"/>
  <c r="B9"/>
  <c r="C9"/>
  <c r="D9"/>
  <c r="E9"/>
  <c r="B6"/>
  <c r="C6"/>
  <c r="D6"/>
  <c r="G5"/>
  <c r="D23"/>
  <c r="F9"/>
  <c r="F10"/>
  <c r="E7"/>
  <c r="E6"/>
  <c r="F6"/>
  <c r="B25"/>
  <c r="C25"/>
  <c r="D25"/>
  <c r="E25"/>
  <c r="F25"/>
  <c r="D26"/>
</calcChain>
</file>

<file path=xl/sharedStrings.xml><?xml version="1.0" encoding="utf-8"?>
<sst xmlns="http://schemas.openxmlformats.org/spreadsheetml/2006/main" count="81" uniqueCount="58">
  <si>
    <t>k</t>
  </si>
  <si>
    <t>Tmpo</t>
  </si>
  <si>
    <t>Fluxo</t>
  </si>
  <si>
    <t>Payback</t>
  </si>
  <si>
    <t>Payback Desc.</t>
  </si>
  <si>
    <t>VP Fluxos</t>
  </si>
  <si>
    <t>VPL</t>
  </si>
  <si>
    <t>TIR</t>
  </si>
  <si>
    <t>TIR modificada</t>
  </si>
  <si>
    <t>Diferença</t>
  </si>
  <si>
    <t>11.24 - Caso 2</t>
  </si>
  <si>
    <t>Projeto A</t>
  </si>
  <si>
    <t>Projeto B</t>
  </si>
  <si>
    <t>Intercecção</t>
  </si>
  <si>
    <t>Investimento Inicial</t>
  </si>
  <si>
    <t>Fluxo de caixa</t>
  </si>
  <si>
    <t>Inicial</t>
  </si>
  <si>
    <t>FCO</t>
  </si>
  <si>
    <t>final</t>
  </si>
  <si>
    <t>Total</t>
  </si>
  <si>
    <t>Valor depreciável</t>
  </si>
  <si>
    <t>Lajirda</t>
  </si>
  <si>
    <t xml:space="preserve">(-) depreciação </t>
  </si>
  <si>
    <t>Lajir</t>
  </si>
  <si>
    <t>IR</t>
  </si>
  <si>
    <t>LL</t>
  </si>
  <si>
    <t>Deprec</t>
  </si>
  <si>
    <t>SEM GANHO DE CAPITAL</t>
  </si>
  <si>
    <t>Maquinas e Equipamentos</t>
  </si>
  <si>
    <t>Fluxo de Caixa Relevante</t>
  </si>
  <si>
    <t>Quantidade</t>
  </si>
  <si>
    <t>Receita</t>
  </si>
  <si>
    <t>(-) Impostos sobre Vendas</t>
  </si>
  <si>
    <t>(-) Custos Variaveis</t>
  </si>
  <si>
    <t>(-) Custos Fixos</t>
  </si>
  <si>
    <t xml:space="preserve"> = LAJIRDA</t>
  </si>
  <si>
    <t>(-) Depreciação</t>
  </si>
  <si>
    <t>LAJIR</t>
  </si>
  <si>
    <t xml:space="preserve"> (-) IR</t>
  </si>
  <si>
    <t xml:space="preserve"> + Depreciação</t>
  </si>
  <si>
    <t>(+/-) Variacao do Capital de Giro</t>
  </si>
  <si>
    <t xml:space="preserve"> = Flucax</t>
  </si>
  <si>
    <t xml:space="preserve"> LAJIRDA(* 1-ir%)</t>
  </si>
  <si>
    <t xml:space="preserve"> + Depreciação * IR%</t>
  </si>
  <si>
    <t>Valor Final</t>
  </si>
  <si>
    <t>TOTAL DO FLUXO DE CAIXA</t>
  </si>
  <si>
    <t>VPL                      Custo =</t>
  </si>
  <si>
    <t>Caso 2-Natureba</t>
  </si>
  <si>
    <t xml:space="preserve"> anos </t>
  </si>
  <si>
    <t>Receita Bruta</t>
  </si>
  <si>
    <t>(-) Impostos s/Vendas</t>
  </si>
  <si>
    <t xml:space="preserve"> = Receita Líquida</t>
  </si>
  <si>
    <t>(-) Gastos que implicam saída de caixa(sem depreciação)</t>
  </si>
  <si>
    <t xml:space="preserve"> (-) Depreciação</t>
  </si>
  <si>
    <t xml:space="preserve"> = LAIR</t>
  </si>
  <si>
    <t xml:space="preserve"> = Fluxo de Caia Operacional</t>
  </si>
  <si>
    <t xml:space="preserve"> Fluxo de Caixa Operacional</t>
  </si>
  <si>
    <t xml:space="preserve"> = LAJIRDA(1-ir%) + Depreciaçãoxir%</t>
  </si>
</sst>
</file>

<file path=xl/styles.xml><?xml version="1.0" encoding="utf-8"?>
<styleSheet xmlns="http://schemas.openxmlformats.org/spreadsheetml/2006/main">
  <numFmts count="15"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%"/>
    <numFmt numFmtId="170" formatCode="&quot;Verdadeiro&quot;;&quot;Verdadeiro&quot;;&quot;Falso&quot;"/>
    <numFmt numFmtId="171" formatCode="_(&quot;$&quot;* #,##0.00_);_(&quot;$&quot;* \(#,##0.00\);_(&quot;$&quot;* &quot;-&quot;??_);_(@_)"/>
    <numFmt numFmtId="172" formatCode="_(* #,##0.0_);_(* \(#,##0.0\);_(* &quot;-&quot;?_);_(@_)"/>
    <numFmt numFmtId="173" formatCode="_(* #,##0.000_);_(* \(#,##0.000\);_(* &quot;-&quot;??_);_(@_)"/>
    <numFmt numFmtId="174" formatCode="_(* #,##0_);_(* \(#,##0\);_(* &quot;-&quot;??_);_(@_)"/>
    <numFmt numFmtId="175" formatCode="_([$€]* #,##0.0_);_([$€]* \(#,##0.0\);_([$€]* &quot;-&quot;??_);_(@_)"/>
    <numFmt numFmtId="176" formatCode="_([$€]* #,##0.00_);_([$€]* \(#,##0.00\);_([$€]* &quot;-&quot;??_);_(@_)"/>
    <numFmt numFmtId="177" formatCode="_(* #,##0.0_);_(* \(#,##0.0\);_(* &quot;-&quot;??_);_(@_)"/>
    <numFmt numFmtId="179" formatCode="_(&quot;R$ &quot;* #,##0_);_(&quot;R$ &quot;* \(#,##0\);_(&quot;R$ &quot;* &quot;-&quot;??_);_(@_)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10"/>
      <name val="Arial Black"/>
      <family val="2"/>
    </font>
    <font>
      <b/>
      <sz val="10"/>
      <name val="Arial"/>
    </font>
    <font>
      <u/>
      <sz val="10"/>
      <color theme="11"/>
      <name val="Arial"/>
    </font>
    <font>
      <u/>
      <sz val="10"/>
      <color theme="10"/>
      <name val="Arial"/>
    </font>
    <font>
      <b/>
      <u/>
      <sz val="12"/>
      <color rgb="FFDD0806"/>
      <name val="Arial"/>
      <family val="2"/>
    </font>
    <font>
      <b/>
      <sz val="12"/>
      <color rgb="FF900000"/>
      <name val="Arial"/>
      <family val="2"/>
    </font>
    <font>
      <b/>
      <sz val="12"/>
      <color rgb="FFDD080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00ABEA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7">
    <xf numFmtId="0" fontId="0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2" xfId="0" applyFont="1" applyBorder="1"/>
    <xf numFmtId="174" fontId="3" fillId="0" borderId="0" xfId="14" applyNumberFormat="1" applyFont="1"/>
    <xf numFmtId="0" fontId="4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174" fontId="3" fillId="0" borderId="0" xfId="0" applyNumberFormat="1" applyFont="1"/>
    <xf numFmtId="0" fontId="2" fillId="0" borderId="0" xfId="10"/>
    <xf numFmtId="0" fontId="7" fillId="0" borderId="0" xfId="10" applyFont="1"/>
    <xf numFmtId="9" fontId="6" fillId="0" borderId="0" xfId="10" applyNumberFormat="1" applyFont="1"/>
    <xf numFmtId="9" fontId="2" fillId="0" borderId="0" xfId="10" applyNumberFormat="1"/>
    <xf numFmtId="0" fontId="2" fillId="0" borderId="1" xfId="10" applyBorder="1"/>
    <xf numFmtId="167" fontId="6" fillId="0" borderId="0" xfId="9" applyFont="1"/>
    <xf numFmtId="167" fontId="2" fillId="0" borderId="0" xfId="10" applyNumberFormat="1"/>
    <xf numFmtId="167" fontId="2" fillId="0" borderId="0" xfId="9" applyFont="1"/>
    <xf numFmtId="168" fontId="2" fillId="0" borderId="0" xfId="13" applyFont="1"/>
    <xf numFmtId="167" fontId="2" fillId="2" borderId="0" xfId="9" applyFill="1"/>
    <xf numFmtId="166" fontId="2" fillId="0" borderId="0" xfId="9" applyNumberFormat="1"/>
    <xf numFmtId="167" fontId="2" fillId="0" borderId="0" xfId="9"/>
    <xf numFmtId="167" fontId="2" fillId="0" borderId="1" xfId="9" applyBorder="1"/>
    <xf numFmtId="179" fontId="2" fillId="2" borderId="1" xfId="9" applyNumberFormat="1" applyFill="1" applyBorder="1"/>
    <xf numFmtId="169" fontId="2" fillId="2" borderId="4" xfId="10" applyNumberFormat="1" applyFill="1" applyBorder="1"/>
    <xf numFmtId="169" fontId="2" fillId="0" borderId="0" xfId="10" applyNumberFormat="1"/>
    <xf numFmtId="166" fontId="2" fillId="0" borderId="0" xfId="10" applyNumberFormat="1"/>
    <xf numFmtId="10" fontId="2" fillId="2" borderId="1" xfId="10" applyNumberFormat="1" applyFill="1" applyBorder="1"/>
    <xf numFmtId="167" fontId="2" fillId="2" borderId="1" xfId="9" applyFill="1" applyBorder="1"/>
    <xf numFmtId="169" fontId="2" fillId="3" borderId="1" xfId="10" applyNumberFormat="1" applyFill="1" applyBorder="1"/>
    <xf numFmtId="10" fontId="2" fillId="3" borderId="1" xfId="10" applyNumberFormat="1" applyFill="1" applyBorder="1"/>
    <xf numFmtId="0" fontId="2" fillId="0" borderId="0" xfId="1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4" borderId="8" xfId="0" applyFill="1" applyBorder="1"/>
    <xf numFmtId="0" fontId="0" fillId="4" borderId="0" xfId="0" applyFill="1"/>
    <xf numFmtId="0" fontId="0" fillId="3" borderId="8" xfId="0" applyFill="1" applyBorder="1"/>
    <xf numFmtId="0" fontId="0" fillId="5" borderId="8" xfId="0" applyFill="1" applyBorder="1"/>
    <xf numFmtId="165" fontId="0" fillId="4" borderId="8" xfId="0" applyNumberFormat="1" applyFill="1" applyBorder="1"/>
    <xf numFmtId="165" fontId="0" fillId="3" borderId="8" xfId="0" applyNumberFormat="1" applyFill="1" applyBorder="1"/>
    <xf numFmtId="0" fontId="8" fillId="3" borderId="9" xfId="0" applyFont="1" applyFill="1" applyBorder="1"/>
    <xf numFmtId="10" fontId="8" fillId="3" borderId="9" xfId="0" applyNumberFormat="1" applyFont="1" applyFill="1" applyBorder="1"/>
    <xf numFmtId="0" fontId="8" fillId="3" borderId="8" xfId="0" applyFont="1" applyFill="1" applyBorder="1"/>
    <xf numFmtId="164" fontId="8" fillId="3" borderId="8" xfId="0" applyNumberFormat="1" applyFont="1" applyFill="1" applyBorder="1"/>
    <xf numFmtId="0" fontId="3" fillId="0" borderId="3" xfId="0" applyFont="1" applyBorder="1"/>
    <xf numFmtId="0" fontId="11" fillId="6" borderId="6" xfId="0" applyFont="1" applyFill="1" applyBorder="1"/>
    <xf numFmtId="174" fontId="12" fillId="6" borderId="6" xfId="0" applyNumberFormat="1" applyFont="1" applyFill="1" applyBorder="1"/>
    <xf numFmtId="174" fontId="3" fillId="6" borderId="6" xfId="0" applyNumberFormat="1" applyFont="1" applyFill="1" applyBorder="1"/>
    <xf numFmtId="174" fontId="3" fillId="7" borderId="0" xfId="0" applyNumberFormat="1" applyFont="1" applyFill="1"/>
    <xf numFmtId="0" fontId="11" fillId="6" borderId="0" xfId="0" applyFont="1" applyFill="1"/>
    <xf numFmtId="174" fontId="3" fillId="6" borderId="0" xfId="0" applyNumberFormat="1" applyFont="1" applyFill="1"/>
    <xf numFmtId="175" fontId="3" fillId="7" borderId="0" xfId="0" applyNumberFormat="1" applyFont="1" applyFill="1"/>
    <xf numFmtId="9" fontId="3" fillId="7" borderId="0" xfId="0" applyNumberFormat="1" applyFont="1" applyFill="1"/>
    <xf numFmtId="176" fontId="3" fillId="7" borderId="0" xfId="0" applyNumberFormat="1" applyFont="1" applyFill="1"/>
    <xf numFmtId="0" fontId="3" fillId="7" borderId="0" xfId="0" applyFont="1" applyFill="1"/>
    <xf numFmtId="169" fontId="3" fillId="0" borderId="0" xfId="0" applyNumberFormat="1" applyFont="1"/>
    <xf numFmtId="174" fontId="3" fillId="0" borderId="7" xfId="0" applyNumberFormat="1" applyFont="1" applyBorder="1"/>
    <xf numFmtId="174" fontId="3" fillId="0" borderId="5" xfId="0" applyNumberFormat="1" applyFont="1" applyBorder="1"/>
    <xf numFmtId="174" fontId="12" fillId="0" borderId="5" xfId="0" applyNumberFormat="1" applyFont="1" applyBorder="1"/>
    <xf numFmtId="174" fontId="3" fillId="0" borderId="6" xfId="0" applyNumberFormat="1" applyFont="1" applyBorder="1"/>
    <xf numFmtId="174" fontId="12" fillId="0" borderId="6" xfId="0" applyNumberFormat="1" applyFont="1" applyBorder="1"/>
    <xf numFmtId="0" fontId="5" fillId="6" borderId="0" xfId="0" applyFont="1" applyFill="1"/>
    <xf numFmtId="174" fontId="12" fillId="6" borderId="0" xfId="0" applyNumberFormat="1" applyFont="1" applyFill="1"/>
    <xf numFmtId="0" fontId="3" fillId="8" borderId="0" xfId="0" applyFont="1" applyFill="1"/>
    <xf numFmtId="177" fontId="3" fillId="8" borderId="0" xfId="0" applyNumberFormat="1" applyFont="1" applyFill="1"/>
    <xf numFmtId="9" fontId="3" fillId="9" borderId="0" xfId="0" applyNumberFormat="1" applyFont="1" applyFill="1"/>
    <xf numFmtId="166" fontId="3" fillId="10" borderId="0" xfId="0" applyNumberFormat="1" applyFont="1" applyFill="1"/>
    <xf numFmtId="174" fontId="13" fillId="0" borderId="0" xfId="0" applyNumberFormat="1" applyFont="1"/>
    <xf numFmtId="169" fontId="3" fillId="10" borderId="0" xfId="0" applyNumberFormat="1" applyFont="1" applyFill="1"/>
    <xf numFmtId="168" fontId="13" fillId="0" borderId="0" xfId="0" applyNumberFormat="1" applyFont="1"/>
    <xf numFmtId="173" fontId="13" fillId="0" borderId="0" xfId="0" applyNumberFormat="1" applyFont="1"/>
    <xf numFmtId="168" fontId="3" fillId="0" borderId="0" xfId="0" applyNumberFormat="1" applyFont="1"/>
    <xf numFmtId="173" fontId="3" fillId="0" borderId="0" xfId="0" applyNumberFormat="1" applyFont="1"/>
  </cellXfs>
  <cellStyles count="17">
    <cellStyle name="Euro" xfId="1"/>
    <cellStyle name="Euro 2" xfId="2"/>
    <cellStyle name="Hyperlink" xfId="16" builtinId="8" hidden="1"/>
    <cellStyle name="Hyperlink seguido" xfId="15" builtinId="9" hidden="1"/>
    <cellStyle name="Moeda 2" xfId="3"/>
    <cellStyle name="Moeda 2 2" xfId="4"/>
    <cellStyle name="Moeda 3" xfId="5"/>
    <cellStyle name="Moeda 4" xfId="6"/>
    <cellStyle name="Moeda 5" xfId="7"/>
    <cellStyle name="Moeda 6" xfId="8"/>
    <cellStyle name="Moeda 7" xfId="9"/>
    <cellStyle name="Normal" xfId="0" builtinId="0"/>
    <cellStyle name="Normal 2" xfId="10"/>
    <cellStyle name="Porcentagem 2" xfId="11"/>
    <cellStyle name="Porcentagem 3" xfId="12"/>
    <cellStyle name="Separador de milhares" xfId="14" builtinId="3"/>
    <cellStyle name="Separador de milhares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</xdr:row>
      <xdr:rowOff>47625</xdr:rowOff>
    </xdr:from>
    <xdr:to>
      <xdr:col>19</xdr:col>
      <xdr:colOff>9525</xdr:colOff>
      <xdr:row>28</xdr:row>
      <xdr:rowOff>57150</xdr:rowOff>
    </xdr:to>
    <xdr:pic>
      <xdr:nvPicPr>
        <xdr:cNvPr id="4106" name="Picture 1">
          <a:extLst>
            <a:ext uri="{FF2B5EF4-FFF2-40B4-BE49-F238E27FC236}">
              <a16:creationId xmlns:a16="http://schemas.microsoft.com/office/drawing/2014/main" xmlns="" id="{00000000-0008-0000-0A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26100" y="215900"/>
          <a:ext cx="9080500" cy="541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5"/>
  <sheetViews>
    <sheetView tabSelected="1" topLeftCell="D5" workbookViewId="0">
      <selection activeCell="K31" sqref="K31"/>
    </sheetView>
  </sheetViews>
  <sheetFormatPr defaultColWidth="9.140625" defaultRowHeight="12.75"/>
  <cols>
    <col min="1" max="1" width="16.7109375" style="9" customWidth="1"/>
    <col min="2" max="2" width="13.85546875" style="9" bestFit="1" customWidth="1"/>
    <col min="3" max="3" width="15.28515625" style="9" bestFit="1" customWidth="1"/>
    <col min="4" max="4" width="13.85546875" style="9" bestFit="1" customWidth="1"/>
    <col min="5" max="7" width="13.28515625" style="9" bestFit="1" customWidth="1"/>
    <col min="8" max="16384" width="9.140625" style="9"/>
  </cols>
  <sheetData>
    <row r="1" spans="1:7">
      <c r="A1" s="9" t="s">
        <v>10</v>
      </c>
    </row>
    <row r="2" spans="1:7" ht="15">
      <c r="A2" s="10" t="s">
        <v>11</v>
      </c>
    </row>
    <row r="3" spans="1:7">
      <c r="A3" s="9" t="s">
        <v>0</v>
      </c>
      <c r="B3" s="11">
        <v>0.1</v>
      </c>
      <c r="C3" s="12">
        <v>0.05</v>
      </c>
      <c r="D3" s="12">
        <v>0.15</v>
      </c>
    </row>
    <row r="4" spans="1:7">
      <c r="A4" s="9" t="s">
        <v>1</v>
      </c>
      <c r="B4" s="13">
        <v>0</v>
      </c>
      <c r="C4" s="13">
        <v>1</v>
      </c>
      <c r="D4" s="13">
        <v>2</v>
      </c>
      <c r="E4" s="13">
        <v>3</v>
      </c>
      <c r="F4" s="13">
        <v>4</v>
      </c>
    </row>
    <row r="5" spans="1:7">
      <c r="A5" s="9" t="s">
        <v>2</v>
      </c>
      <c r="B5" s="14">
        <v>-25000</v>
      </c>
      <c r="C5" s="14">
        <v>5000</v>
      </c>
      <c r="D5" s="14">
        <v>10000</v>
      </c>
      <c r="E5" s="14">
        <v>15000</v>
      </c>
      <c r="F5" s="14">
        <v>20000</v>
      </c>
      <c r="G5" s="15">
        <f>SUM(B5:F5)</f>
        <v>25000</v>
      </c>
    </row>
    <row r="6" spans="1:7">
      <c r="A6" s="9" t="s">
        <v>3</v>
      </c>
      <c r="B6" s="16">
        <f>+B5</f>
        <v>-25000</v>
      </c>
      <c r="C6" s="16">
        <f>+B6+C5</f>
        <v>-20000</v>
      </c>
      <c r="D6" s="16">
        <f>+C6+D5</f>
        <v>-10000</v>
      </c>
      <c r="E6" s="16">
        <f>+D6+E5</f>
        <v>5000</v>
      </c>
      <c r="F6" s="16">
        <f>+E6+F5</f>
        <v>25000</v>
      </c>
      <c r="G6" s="15"/>
    </row>
    <row r="7" spans="1:7">
      <c r="B7" s="16"/>
      <c r="C7" s="16"/>
      <c r="D7" s="16"/>
      <c r="E7" s="17">
        <f>+D6/E5</f>
        <v>-0.66666666666666663</v>
      </c>
      <c r="F7" s="16"/>
      <c r="G7" s="15"/>
    </row>
    <row r="8" spans="1:7">
      <c r="A8" s="9" t="s">
        <v>4</v>
      </c>
      <c r="B8" s="16">
        <f>+B5</f>
        <v>-25000</v>
      </c>
      <c r="C8" s="16">
        <f>+C5/(1+$B$3)^C4</f>
        <v>4545.454545454545</v>
      </c>
      <c r="D8" s="16">
        <f>+D5/(1+$B$3)^D4</f>
        <v>8264.4628099173533</v>
      </c>
      <c r="E8" s="16">
        <f>+E5/(1+$B$3)^E4</f>
        <v>11269.722013523662</v>
      </c>
      <c r="F8" s="16">
        <f>+F5/(1+$B$3)^F4</f>
        <v>13660.26910730141</v>
      </c>
      <c r="G8" s="15"/>
    </row>
    <row r="9" spans="1:7">
      <c r="B9" s="16">
        <f>+B8</f>
        <v>-25000</v>
      </c>
      <c r="C9" s="16">
        <f>+B9+C8</f>
        <v>-20454.545454545456</v>
      </c>
      <c r="D9" s="16">
        <f>+C9+D8</f>
        <v>-12190.082644628103</v>
      </c>
      <c r="E9" s="16">
        <f>+D9+E8</f>
        <v>-920.36063110444047</v>
      </c>
      <c r="F9" s="16">
        <f>+E9+F8</f>
        <v>12739.90847619697</v>
      </c>
      <c r="G9" s="15"/>
    </row>
    <row r="10" spans="1:7">
      <c r="B10" s="16"/>
      <c r="C10" s="16"/>
      <c r="D10" s="16"/>
      <c r="E10" s="16"/>
      <c r="F10" s="17">
        <f>+E9/F8</f>
        <v>-6.7375000000000587E-2</v>
      </c>
      <c r="G10" s="15"/>
    </row>
    <row r="11" spans="1:7">
      <c r="A11" s="9" t="s">
        <v>5</v>
      </c>
      <c r="B11" s="18">
        <f>NPV(B3,C5:F5)</f>
        <v>37739.908476196972</v>
      </c>
      <c r="C11" s="19">
        <f>NPV(C3,C5:F5)</f>
        <v>43243.813020295041</v>
      </c>
      <c r="D11" s="19">
        <f>NPV(D3,C5:F5)</f>
        <v>33207.07115826488</v>
      </c>
      <c r="E11" s="20"/>
      <c r="F11" s="20"/>
    </row>
    <row r="12" spans="1:7">
      <c r="A12" s="9" t="s">
        <v>6</v>
      </c>
      <c r="B12" s="11">
        <v>0.1</v>
      </c>
      <c r="C12" s="12">
        <v>0.05</v>
      </c>
      <c r="D12" s="12">
        <v>0.15</v>
      </c>
      <c r="E12" s="20"/>
      <c r="F12" s="20"/>
    </row>
    <row r="13" spans="1:7">
      <c r="B13" s="21">
        <f>+B5+B11</f>
        <v>12739.908476196972</v>
      </c>
      <c r="C13" s="22">
        <f>+B5+C11</f>
        <v>18243.813020295041</v>
      </c>
      <c r="D13" s="21">
        <f>+B8+D11</f>
        <v>8207.0711582648801</v>
      </c>
      <c r="E13" s="20"/>
      <c r="F13" s="20"/>
    </row>
    <row r="14" spans="1:7">
      <c r="A14" s="9" t="s">
        <v>7</v>
      </c>
      <c r="B14" s="23">
        <f>IRR(B5:F5)</f>
        <v>0.27273210275818283</v>
      </c>
      <c r="C14" s="20"/>
      <c r="D14" s="20"/>
      <c r="E14" s="20"/>
      <c r="F14" s="20"/>
    </row>
    <row r="15" spans="1:7">
      <c r="A15" s="9" t="s">
        <v>8</v>
      </c>
      <c r="B15" s="24"/>
      <c r="C15" s="25">
        <f>C5*(1+$B$3)^3</f>
        <v>6655.0000000000018</v>
      </c>
      <c r="D15" s="25">
        <f>D5*(1+$B$3)^2</f>
        <v>12100.000000000002</v>
      </c>
      <c r="E15" s="25">
        <f>E5*(1+$B$3)^1</f>
        <v>16500</v>
      </c>
      <c r="F15" s="25">
        <f>F5*(1+$B$3)^0</f>
        <v>20000</v>
      </c>
      <c r="G15" s="25">
        <f>SUM(C15:F15)</f>
        <v>55255</v>
      </c>
    </row>
    <row r="16" spans="1:7">
      <c r="A16" s="9" t="s">
        <v>8</v>
      </c>
      <c r="B16" s="26">
        <f>(+G15/-B5)^(1/4)-1</f>
        <v>0.2192924753681682</v>
      </c>
      <c r="C16" s="20"/>
      <c r="D16" s="20"/>
      <c r="E16" s="20"/>
      <c r="F16" s="20"/>
      <c r="G16" s="25"/>
    </row>
    <row r="17" spans="1:7">
      <c r="B17" s="24"/>
      <c r="C17" s="20"/>
      <c r="D17" s="20"/>
      <c r="E17" s="20"/>
      <c r="F17" s="20"/>
      <c r="G17" s="25"/>
    </row>
    <row r="18" spans="1:7" ht="15">
      <c r="A18" s="10" t="s">
        <v>12</v>
      </c>
    </row>
    <row r="19" spans="1:7">
      <c r="A19" s="9" t="s">
        <v>0</v>
      </c>
      <c r="B19" s="11">
        <v>0.1</v>
      </c>
      <c r="C19" s="12">
        <v>0.05</v>
      </c>
      <c r="D19" s="12">
        <v>0.15</v>
      </c>
    </row>
    <row r="20" spans="1:7">
      <c r="A20" s="9" t="s">
        <v>1</v>
      </c>
      <c r="B20" s="13">
        <v>0</v>
      </c>
      <c r="C20" s="13">
        <v>1</v>
      </c>
      <c r="D20" s="13">
        <v>2</v>
      </c>
      <c r="E20" s="13">
        <v>3</v>
      </c>
      <c r="F20" s="13">
        <v>4</v>
      </c>
    </row>
    <row r="21" spans="1:7">
      <c r="A21" s="9" t="s">
        <v>2</v>
      </c>
      <c r="B21" s="14">
        <v>-25000</v>
      </c>
      <c r="C21" s="14">
        <v>20000</v>
      </c>
      <c r="D21" s="14">
        <v>10000</v>
      </c>
      <c r="E21" s="14">
        <v>8000</v>
      </c>
      <c r="F21" s="14">
        <v>6000</v>
      </c>
      <c r="G21" s="15">
        <f>SUM(B21:F21)</f>
        <v>19000</v>
      </c>
    </row>
    <row r="22" spans="1:7">
      <c r="A22" s="9" t="s">
        <v>3</v>
      </c>
      <c r="B22" s="16">
        <f>+B21</f>
        <v>-25000</v>
      </c>
      <c r="C22" s="16">
        <f>+B22+C21</f>
        <v>-5000</v>
      </c>
      <c r="D22" s="16">
        <f>+C22+D21</f>
        <v>5000</v>
      </c>
      <c r="E22" s="16">
        <f>+D22+E21</f>
        <v>13000</v>
      </c>
      <c r="F22" s="16">
        <f>+E22+F21</f>
        <v>19000</v>
      </c>
      <c r="G22" s="15"/>
    </row>
    <row r="23" spans="1:7">
      <c r="B23" s="16"/>
      <c r="C23" s="16"/>
      <c r="D23" s="17">
        <f>+C22/D21</f>
        <v>-0.5</v>
      </c>
      <c r="E23" s="16"/>
      <c r="F23" s="16"/>
      <c r="G23" s="15"/>
    </row>
    <row r="24" spans="1:7">
      <c r="A24" s="9" t="s">
        <v>4</v>
      </c>
      <c r="B24" s="16">
        <f>+B21</f>
        <v>-25000</v>
      </c>
      <c r="C24" s="16">
        <f>+C21/(1+$B$3)^C20</f>
        <v>18181.81818181818</v>
      </c>
      <c r="D24" s="16">
        <f>+D21/(1+$B$3)^D20</f>
        <v>8264.4628099173533</v>
      </c>
      <c r="E24" s="16">
        <f>+E21/(1+$B$3)^E20</f>
        <v>6010.5184072126203</v>
      </c>
      <c r="F24" s="16">
        <f>+F21/(1+$B$3)^F20</f>
        <v>4098.0807321904231</v>
      </c>
      <c r="G24" s="15"/>
    </row>
    <row r="25" spans="1:7">
      <c r="B25" s="16">
        <f>+B24</f>
        <v>-25000</v>
      </c>
      <c r="C25" s="16">
        <f>+B25+C24</f>
        <v>-6818.1818181818198</v>
      </c>
      <c r="D25" s="16">
        <f>+C25+D24</f>
        <v>1446.2809917355335</v>
      </c>
      <c r="E25" s="16">
        <f>+D25+E24</f>
        <v>7456.7993989481538</v>
      </c>
      <c r="F25" s="16">
        <f>+E25+F24</f>
        <v>11554.880131138576</v>
      </c>
      <c r="G25" s="15"/>
    </row>
    <row r="26" spans="1:7">
      <c r="B26" s="16"/>
      <c r="C26" s="16"/>
      <c r="D26" s="17">
        <f>+C25/D24</f>
        <v>-0.8250000000000004</v>
      </c>
      <c r="E26" s="16"/>
      <c r="F26" s="17"/>
      <c r="G26" s="15"/>
    </row>
    <row r="27" spans="1:7">
      <c r="A27" s="9" t="s">
        <v>5</v>
      </c>
      <c r="B27" s="20">
        <f>NPV(B19,C21:F21)</f>
        <v>36554.880131138569</v>
      </c>
      <c r="C27" s="19">
        <f>NPV(C19,C21:F21)</f>
        <v>39964.829469202639</v>
      </c>
      <c r="D27" s="19">
        <f>NPV(D19,C21:F21)</f>
        <v>33643.390353808056</v>
      </c>
      <c r="E27" s="20"/>
      <c r="F27" s="20"/>
    </row>
    <row r="28" spans="1:7">
      <c r="B28" s="11">
        <v>0.1</v>
      </c>
      <c r="C28" s="12">
        <v>0.05</v>
      </c>
      <c r="D28" s="12">
        <v>0.15</v>
      </c>
      <c r="E28" s="20"/>
      <c r="F28" s="20"/>
    </row>
    <row r="29" spans="1:7">
      <c r="A29" s="9" t="s">
        <v>6</v>
      </c>
      <c r="B29" s="21">
        <f>+B21+B27</f>
        <v>11554.880131138569</v>
      </c>
      <c r="C29" s="21">
        <f>+B21+C27</f>
        <v>14964.829469202639</v>
      </c>
      <c r="D29" s="27">
        <f>+B24+D27</f>
        <v>8643.3903538080558</v>
      </c>
      <c r="E29" s="20"/>
      <c r="F29" s="20"/>
    </row>
    <row r="30" spans="1:7">
      <c r="A30" s="9" t="s">
        <v>7</v>
      </c>
      <c r="B30" s="28">
        <f>IRR(B21:F21)</f>
        <v>0.36151079079861859</v>
      </c>
      <c r="C30" s="20"/>
      <c r="D30" s="20"/>
      <c r="E30" s="20"/>
      <c r="F30" s="20"/>
    </row>
    <row r="31" spans="1:7">
      <c r="A31" s="9" t="s">
        <v>8</v>
      </c>
      <c r="B31" s="24"/>
      <c r="C31" s="25">
        <f>C21*(1+$B$3)^3</f>
        <v>26620.000000000007</v>
      </c>
      <c r="D31" s="25">
        <f>D21*(1+$B$3)^2</f>
        <v>12100.000000000002</v>
      </c>
      <c r="E31" s="25">
        <f>E21*(1+$B$3)^1</f>
        <v>8800</v>
      </c>
      <c r="F31" s="25">
        <f>F21*(1+$B$3)^0</f>
        <v>6000</v>
      </c>
      <c r="G31" s="25">
        <f>SUM(C31:F31)</f>
        <v>53520.000000000007</v>
      </c>
    </row>
    <row r="32" spans="1:7">
      <c r="A32" s="9" t="s">
        <v>8</v>
      </c>
      <c r="B32" s="29">
        <f>(+G31/-B21)^(1/4)-1</f>
        <v>0.20960625521437781</v>
      </c>
      <c r="C32" s="20"/>
      <c r="D32" s="20"/>
      <c r="E32" s="20"/>
      <c r="F32" s="20"/>
      <c r="G32" s="25"/>
    </row>
    <row r="34" spans="1:6">
      <c r="A34" s="9" t="s">
        <v>9</v>
      </c>
      <c r="B34" s="15">
        <f>+B5-B21</f>
        <v>0</v>
      </c>
      <c r="C34" s="15">
        <f>+C5-C21</f>
        <v>-15000</v>
      </c>
      <c r="D34" s="15">
        <f>+D5-D21</f>
        <v>0</v>
      </c>
      <c r="E34" s="15">
        <f>+E5-E21</f>
        <v>7000</v>
      </c>
      <c r="F34" s="15">
        <f>+F5-F21</f>
        <v>14000</v>
      </c>
    </row>
    <row r="35" spans="1:6">
      <c r="A35" s="30" t="s">
        <v>13</v>
      </c>
      <c r="B35" s="28">
        <f>IRR(B34:F34)</f>
        <v>0.13525438567318848</v>
      </c>
    </row>
  </sheetData>
  <pageMargins left="0.78740157480314965" right="0.78740157480314965" top="0.65" bottom="0.98425196850393704" header="0.4" footer="0.51181102362204722"/>
  <pageSetup paperSize="9" orientation="landscape" horizontalDpi="4294967294" verticalDpi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22"/>
  <sheetViews>
    <sheetView workbookViewId="0">
      <selection activeCell="E27" sqref="E27"/>
    </sheetView>
  </sheetViews>
  <sheetFormatPr defaultColWidth="10.85546875" defaultRowHeight="12.75"/>
  <cols>
    <col min="1" max="1" width="10.85546875" style="34"/>
    <col min="2" max="5" width="12.5703125" style="34" bestFit="1" customWidth="1"/>
    <col min="6" max="16384" width="10.85546875" style="34"/>
  </cols>
  <sheetData>
    <row r="1" spans="1:5">
      <c r="A1" s="36" t="s">
        <v>15</v>
      </c>
      <c r="B1" s="36">
        <v>0</v>
      </c>
      <c r="C1" s="36">
        <v>1</v>
      </c>
      <c r="D1" s="36">
        <v>2</v>
      </c>
      <c r="E1" s="36">
        <v>3</v>
      </c>
    </row>
    <row r="2" spans="1:5">
      <c r="A2" s="33" t="s">
        <v>16</v>
      </c>
      <c r="B2" s="37">
        <f>-50000-10000</f>
        <v>-60000</v>
      </c>
      <c r="C2" s="37"/>
      <c r="D2" s="37"/>
      <c r="E2" s="37"/>
    </row>
    <row r="3" spans="1:5">
      <c r="A3" s="33"/>
      <c r="B3" s="37">
        <v>-2000</v>
      </c>
      <c r="C3" s="37"/>
      <c r="D3" s="37"/>
      <c r="E3" s="37"/>
    </row>
    <row r="4" spans="1:5">
      <c r="A4" s="33"/>
      <c r="B4" s="37">
        <f>SUM(B2:B3)</f>
        <v>-62000</v>
      </c>
      <c r="C4" s="37"/>
      <c r="D4" s="37"/>
      <c r="E4" s="37"/>
    </row>
    <row r="5" spans="1:5">
      <c r="A5" s="33" t="s">
        <v>17</v>
      </c>
      <c r="B5" s="37"/>
      <c r="C5" s="37">
        <f>C17</f>
        <v>17280</v>
      </c>
      <c r="D5" s="37">
        <f>D17</f>
        <v>19200</v>
      </c>
      <c r="E5" s="37">
        <f>E17</f>
        <v>14400</v>
      </c>
    </row>
    <row r="6" spans="1:5">
      <c r="A6" s="33" t="s">
        <v>18</v>
      </c>
      <c r="B6" s="37"/>
      <c r="C6" s="37"/>
      <c r="D6" s="37"/>
      <c r="E6" s="37">
        <v>20000</v>
      </c>
    </row>
    <row r="7" spans="1:5">
      <c r="A7" s="35" t="s">
        <v>19</v>
      </c>
      <c r="B7" s="38">
        <f>SUM(B4:B6)</f>
        <v>-62000</v>
      </c>
      <c r="C7" s="38">
        <f>SUM(C4:C6)</f>
        <v>17280</v>
      </c>
      <c r="D7" s="38">
        <f>SUM(D4:D6)</f>
        <v>19200</v>
      </c>
      <c r="E7" s="38">
        <f>SUM(E4:E6)</f>
        <v>34400</v>
      </c>
    </row>
    <row r="9" spans="1:5">
      <c r="A9" s="33" t="s">
        <v>20</v>
      </c>
      <c r="B9" s="37">
        <f>60000-20000</f>
        <v>40000</v>
      </c>
    </row>
    <row r="11" spans="1:5">
      <c r="A11" s="33" t="s">
        <v>21</v>
      </c>
      <c r="B11" s="37"/>
      <c r="C11" s="37">
        <v>20000</v>
      </c>
      <c r="D11" s="37">
        <v>20000</v>
      </c>
      <c r="E11" s="37">
        <v>20000</v>
      </c>
    </row>
    <row r="12" spans="1:5">
      <c r="A12" s="33" t="s">
        <v>22</v>
      </c>
      <c r="B12" s="37"/>
      <c r="C12" s="37">
        <v>-13200</v>
      </c>
      <c r="D12" s="37">
        <v>-18000</v>
      </c>
      <c r="E12" s="37">
        <v>-6000</v>
      </c>
    </row>
    <row r="13" spans="1:5">
      <c r="A13" s="33" t="s">
        <v>23</v>
      </c>
      <c r="B13" s="37"/>
      <c r="C13" s="37">
        <f>SUM(C11:C12)</f>
        <v>6800</v>
      </c>
      <c r="D13" s="37">
        <f>SUM(D11:D12)</f>
        <v>2000</v>
      </c>
      <c r="E13" s="37">
        <f>SUM(E11:E12)</f>
        <v>14000</v>
      </c>
    </row>
    <row r="14" spans="1:5">
      <c r="A14" s="33" t="s">
        <v>24</v>
      </c>
      <c r="B14" s="37"/>
      <c r="C14" s="37">
        <f>-C13*0.4</f>
        <v>-2720</v>
      </c>
      <c r="D14" s="37">
        <f>-D13*0.4</f>
        <v>-800</v>
      </c>
      <c r="E14" s="37">
        <f>-E13*0.4</f>
        <v>-5600</v>
      </c>
    </row>
    <row r="15" spans="1:5">
      <c r="A15" s="33" t="s">
        <v>25</v>
      </c>
      <c r="B15" s="37"/>
      <c r="C15" s="37">
        <f>C13+C14</f>
        <v>4080</v>
      </c>
      <c r="D15" s="37">
        <f>SUM(D13:D14)</f>
        <v>1200</v>
      </c>
      <c r="E15" s="37">
        <f>SUM(E13:E14)</f>
        <v>8400</v>
      </c>
    </row>
    <row r="16" spans="1:5">
      <c r="A16" s="33" t="s">
        <v>26</v>
      </c>
      <c r="B16" s="37"/>
      <c r="C16" s="37">
        <f>-C12</f>
        <v>13200</v>
      </c>
      <c r="D16" s="37">
        <f>-D12</f>
        <v>18000</v>
      </c>
      <c r="E16" s="37">
        <f>-E12</f>
        <v>6000</v>
      </c>
    </row>
    <row r="17" spans="1:5">
      <c r="A17" s="33" t="s">
        <v>17</v>
      </c>
      <c r="B17" s="37"/>
      <c r="C17" s="37">
        <f>SUM(C15:C16)</f>
        <v>17280</v>
      </c>
      <c r="D17" s="37">
        <f>SUM(D15:D16)</f>
        <v>19200</v>
      </c>
      <c r="E17" s="37">
        <f>SUM(E15:E16)</f>
        <v>14400</v>
      </c>
    </row>
    <row r="19" spans="1:5">
      <c r="A19" s="39" t="s">
        <v>7</v>
      </c>
      <c r="B19" s="40">
        <f>IRR(B7:E7)</f>
        <v>6.2115557632959284E-2</v>
      </c>
    </row>
    <row r="20" spans="1:5">
      <c r="A20" s="41" t="s">
        <v>6</v>
      </c>
      <c r="B20" s="42">
        <f>NPV(10%,C7:E7)+B7</f>
        <v>-4577.911344853499</v>
      </c>
    </row>
    <row r="22" spans="1:5">
      <c r="A22" s="34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31"/>
  <sheetViews>
    <sheetView zoomScale="75" workbookViewId="0">
      <pane xSplit="2" ySplit="1" topLeftCell="C2" activePane="bottomRight" state="frozen"/>
      <selection activeCell="A35" sqref="A35"/>
      <selection pane="topRight" activeCell="A35" sqref="A35"/>
      <selection pane="bottomLeft" activeCell="A35" sqref="A35"/>
      <selection pane="bottomRight" activeCell="F25" sqref="F25"/>
    </sheetView>
  </sheetViews>
  <sheetFormatPr defaultColWidth="9.140625" defaultRowHeight="15.75"/>
  <cols>
    <col min="1" max="1" width="28" style="1" customWidth="1"/>
    <col min="2" max="2" width="10" style="1" bestFit="1" customWidth="1"/>
    <col min="3" max="3" width="18.42578125" style="1" bestFit="1" customWidth="1"/>
    <col min="4" max="4" width="14.140625" style="1" bestFit="1" customWidth="1"/>
    <col min="5" max="5" width="12.85546875" style="1" bestFit="1" customWidth="1"/>
    <col min="6" max="6" width="12.140625" style="1" bestFit="1" customWidth="1"/>
    <col min="7" max="8" width="13.42578125" style="1" customWidth="1"/>
    <col min="9" max="21" width="12.85546875" style="1" customWidth="1"/>
    <col min="22" max="23" width="12.85546875" style="1" bestFit="1" customWidth="1"/>
    <col min="24" max="16384" width="9.140625" style="1"/>
  </cols>
  <sheetData>
    <row r="1" spans="1:8">
      <c r="A1" s="1" t="s">
        <v>47</v>
      </c>
    </row>
    <row r="2" spans="1:8">
      <c r="C2" s="8"/>
      <c r="G2" s="3"/>
    </row>
    <row r="3" spans="1:8">
      <c r="C3" s="2">
        <v>0</v>
      </c>
      <c r="D3" s="43">
        <v>1</v>
      </c>
      <c r="E3" s="43">
        <v>2</v>
      </c>
      <c r="F3" s="43">
        <v>3</v>
      </c>
      <c r="G3" s="43">
        <v>4</v>
      </c>
      <c r="H3" s="43">
        <v>5</v>
      </c>
    </row>
    <row r="4" spans="1:8" ht="16.5" thickBot="1">
      <c r="A4" s="44" t="s">
        <v>14</v>
      </c>
      <c r="B4" s="44"/>
      <c r="C4" s="45">
        <v>-300000</v>
      </c>
      <c r="D4" s="46"/>
      <c r="E4" s="46"/>
      <c r="F4" s="46"/>
      <c r="G4" s="46"/>
      <c r="H4" s="46"/>
    </row>
    <row r="5" spans="1:8" ht="16.5" thickTop="1">
      <c r="A5" s="1" t="s">
        <v>28</v>
      </c>
      <c r="C5" s="47">
        <v>-300000</v>
      </c>
      <c r="D5" s="8"/>
      <c r="E5" s="8"/>
      <c r="F5" s="8"/>
      <c r="G5" s="8"/>
      <c r="H5" s="8"/>
    </row>
    <row r="6" spans="1:8">
      <c r="A6" s="48" t="s">
        <v>29</v>
      </c>
      <c r="B6" s="48"/>
      <c r="C6" s="49"/>
      <c r="D6" s="49"/>
      <c r="E6" s="49"/>
      <c r="F6" s="49"/>
      <c r="G6" s="49"/>
      <c r="H6" s="49"/>
    </row>
    <row r="7" spans="1:8">
      <c r="A7" s="1" t="s">
        <v>30</v>
      </c>
      <c r="B7" s="4"/>
      <c r="C7" s="8"/>
      <c r="D7" s="47">
        <v>7200</v>
      </c>
      <c r="E7" s="8">
        <v>7200</v>
      </c>
      <c r="F7" s="8">
        <v>7200</v>
      </c>
      <c r="G7" s="8">
        <v>7200</v>
      </c>
      <c r="H7" s="8">
        <v>7200</v>
      </c>
    </row>
    <row r="8" spans="1:8">
      <c r="A8" s="1" t="s">
        <v>31</v>
      </c>
      <c r="B8" s="50">
        <v>60</v>
      </c>
      <c r="C8" s="8"/>
      <c r="D8" s="8">
        <v>432000</v>
      </c>
      <c r="E8" s="8">
        <v>432000</v>
      </c>
      <c r="F8" s="8">
        <v>432000</v>
      </c>
      <c r="G8" s="8">
        <v>432000</v>
      </c>
      <c r="H8" s="8">
        <v>432000</v>
      </c>
    </row>
    <row r="9" spans="1:8">
      <c r="A9" s="1" t="s">
        <v>32</v>
      </c>
      <c r="B9" s="51">
        <v>0.1</v>
      </c>
      <c r="C9" s="8"/>
      <c r="D9" s="8">
        <v>-43200</v>
      </c>
      <c r="E9" s="8">
        <v>-43200</v>
      </c>
      <c r="F9" s="8">
        <v>-43200</v>
      </c>
      <c r="G9" s="8">
        <v>-43200</v>
      </c>
      <c r="H9" s="8">
        <v>-43200</v>
      </c>
    </row>
    <row r="10" spans="1:8">
      <c r="A10" s="1" t="s">
        <v>33</v>
      </c>
      <c r="B10" s="52">
        <v>15</v>
      </c>
      <c r="C10" s="8"/>
      <c r="D10" s="8">
        <v>-108000</v>
      </c>
      <c r="E10" s="8">
        <v>-108000</v>
      </c>
      <c r="F10" s="8">
        <v>-108000</v>
      </c>
      <c r="G10" s="8">
        <v>-108000</v>
      </c>
      <c r="H10" s="8">
        <v>-108000</v>
      </c>
    </row>
    <row r="11" spans="1:8">
      <c r="A11" s="1" t="s">
        <v>34</v>
      </c>
      <c r="C11" s="8"/>
      <c r="D11" s="47">
        <v>-220000</v>
      </c>
      <c r="E11" s="8">
        <v>-220000</v>
      </c>
      <c r="F11" s="8">
        <v>-220000</v>
      </c>
      <c r="G11" s="8">
        <v>-220000</v>
      </c>
      <c r="H11" s="8">
        <v>-220000</v>
      </c>
    </row>
    <row r="12" spans="1:8">
      <c r="A12" s="1" t="s">
        <v>35</v>
      </c>
      <c r="C12" s="8"/>
      <c r="D12" s="8">
        <v>60800</v>
      </c>
      <c r="E12" s="8">
        <v>60800</v>
      </c>
      <c r="F12" s="8">
        <v>60800</v>
      </c>
      <c r="G12" s="8">
        <v>60800</v>
      </c>
      <c r="H12" s="8">
        <v>60800</v>
      </c>
    </row>
    <row r="13" spans="1:8">
      <c r="A13" s="1" t="s">
        <v>36</v>
      </c>
      <c r="B13" s="53">
        <v>20</v>
      </c>
      <c r="D13" s="8">
        <v>-15000</v>
      </c>
      <c r="E13" s="8">
        <v>-15000</v>
      </c>
      <c r="F13" s="8">
        <v>-15000</v>
      </c>
      <c r="G13" s="8">
        <v>-15000</v>
      </c>
      <c r="H13" s="8">
        <v>-15000</v>
      </c>
    </row>
    <row r="14" spans="1:8">
      <c r="A14" s="1" t="s">
        <v>37</v>
      </c>
      <c r="C14" s="8"/>
      <c r="D14" s="8">
        <v>45800</v>
      </c>
      <c r="E14" s="8">
        <v>45800</v>
      </c>
      <c r="F14" s="8">
        <v>45800</v>
      </c>
      <c r="G14" s="8">
        <v>45800</v>
      </c>
      <c r="H14" s="8">
        <v>45800</v>
      </c>
    </row>
    <row r="15" spans="1:8">
      <c r="A15" s="1" t="s">
        <v>38</v>
      </c>
      <c r="B15" s="51">
        <v>0.28000000000000003</v>
      </c>
      <c r="C15" s="54"/>
      <c r="D15" s="8">
        <v>-12595</v>
      </c>
      <c r="E15" s="8">
        <v>-12595</v>
      </c>
      <c r="F15" s="8">
        <v>-12595</v>
      </c>
      <c r="G15" s="8">
        <v>-12595</v>
      </c>
      <c r="H15" s="8">
        <v>-12595</v>
      </c>
    </row>
    <row r="16" spans="1:8">
      <c r="A16" s="5" t="s">
        <v>25</v>
      </c>
      <c r="B16" s="5"/>
      <c r="C16" s="55"/>
      <c r="D16" s="55">
        <v>33205</v>
      </c>
      <c r="E16" s="55">
        <v>33205</v>
      </c>
      <c r="F16" s="55">
        <v>33205</v>
      </c>
      <c r="G16" s="55">
        <v>33205</v>
      </c>
      <c r="H16" s="55">
        <v>33205</v>
      </c>
    </row>
    <row r="17" spans="1:8">
      <c r="A17" s="1" t="s">
        <v>39</v>
      </c>
      <c r="C17" s="8"/>
      <c r="D17" s="8">
        <v>15000</v>
      </c>
      <c r="E17" s="8">
        <v>15000</v>
      </c>
      <c r="F17" s="8">
        <v>15000</v>
      </c>
      <c r="G17" s="8">
        <v>15000</v>
      </c>
      <c r="H17" s="8">
        <v>15000</v>
      </c>
    </row>
    <row r="18" spans="1:8">
      <c r="A18" s="1" t="s">
        <v>40</v>
      </c>
      <c r="C18" s="51">
        <v>0.2</v>
      </c>
      <c r="D18" s="8">
        <v>-86400</v>
      </c>
      <c r="E18" s="8"/>
      <c r="F18" s="8"/>
      <c r="G18" s="8"/>
      <c r="H18" s="8"/>
    </row>
    <row r="19" spans="1:8">
      <c r="A19" s="6" t="s">
        <v>41</v>
      </c>
      <c r="B19" s="6"/>
      <c r="C19" s="56"/>
      <c r="D19" s="57">
        <v>-38195</v>
      </c>
      <c r="E19" s="57">
        <v>48205</v>
      </c>
      <c r="F19" s="57">
        <v>48205</v>
      </c>
      <c r="G19" s="57">
        <v>48205</v>
      </c>
      <c r="H19" s="57">
        <v>48205</v>
      </c>
    </row>
    <row r="20" spans="1:8">
      <c r="A20" s="1" t="s">
        <v>42</v>
      </c>
      <c r="C20" s="8"/>
      <c r="D20" s="8">
        <v>44080</v>
      </c>
      <c r="E20" s="8">
        <v>44080</v>
      </c>
      <c r="F20" s="8">
        <v>44080</v>
      </c>
      <c r="G20" s="8">
        <v>44080</v>
      </c>
      <c r="H20" s="8">
        <v>44080</v>
      </c>
    </row>
    <row r="21" spans="1:8">
      <c r="A21" s="1" t="s">
        <v>43</v>
      </c>
      <c r="C21" s="8"/>
      <c r="D21" s="8">
        <v>4125</v>
      </c>
      <c r="E21" s="8">
        <v>4125</v>
      </c>
      <c r="F21" s="8">
        <v>4125</v>
      </c>
      <c r="G21" s="8">
        <v>4125</v>
      </c>
      <c r="H21" s="8">
        <v>4125</v>
      </c>
    </row>
    <row r="22" spans="1:8">
      <c r="C22" s="8"/>
      <c r="D22" s="8"/>
      <c r="E22" s="8"/>
      <c r="F22" s="8"/>
      <c r="G22" s="8"/>
      <c r="H22" s="8">
        <v>150000</v>
      </c>
    </row>
    <row r="23" spans="1:8">
      <c r="A23" s="1" t="s">
        <v>40</v>
      </c>
      <c r="C23" s="8"/>
      <c r="D23" s="8">
        <v>-86400</v>
      </c>
      <c r="E23" s="8"/>
      <c r="F23" s="8"/>
      <c r="G23" s="8"/>
      <c r="H23" s="8"/>
    </row>
    <row r="24" spans="1:8" ht="16.5" thickBot="1">
      <c r="A24" s="7" t="s">
        <v>41</v>
      </c>
      <c r="B24" s="7"/>
      <c r="C24" s="58"/>
      <c r="D24" s="59">
        <v>-38195</v>
      </c>
      <c r="E24" s="59">
        <v>48205</v>
      </c>
      <c r="F24" s="59">
        <v>48205</v>
      </c>
      <c r="G24" s="59">
        <v>48205</v>
      </c>
      <c r="H24" s="59">
        <v>48205</v>
      </c>
    </row>
    <row r="25" spans="1:8" ht="16.5" thickTop="1">
      <c r="A25" s="48" t="s">
        <v>44</v>
      </c>
      <c r="B25" s="60"/>
      <c r="C25" s="49"/>
      <c r="D25" s="49"/>
      <c r="E25" s="49"/>
      <c r="F25" s="49"/>
      <c r="G25" s="49"/>
      <c r="H25" s="61"/>
    </row>
    <row r="26" spans="1:8">
      <c r="A26" s="62" t="s">
        <v>45</v>
      </c>
      <c r="B26" s="62"/>
      <c r="C26" s="63">
        <v>-300000</v>
      </c>
      <c r="D26" s="63">
        <v>-38195</v>
      </c>
      <c r="E26" s="63">
        <v>48205</v>
      </c>
      <c r="F26" s="63">
        <v>48205</v>
      </c>
      <c r="G26" s="63">
        <v>48205</v>
      </c>
      <c r="H26" s="63">
        <f>H24+H22</f>
        <v>198205</v>
      </c>
    </row>
    <row r="27" spans="1:8">
      <c r="A27" s="1" t="s">
        <v>46</v>
      </c>
      <c r="B27" s="64">
        <v>0.25</v>
      </c>
      <c r="C27" s="65">
        <v>-176793.68</v>
      </c>
      <c r="H27" s="66"/>
    </row>
    <row r="28" spans="1:8">
      <c r="A28" s="1" t="s">
        <v>7</v>
      </c>
      <c r="C28" s="67">
        <v>0.11899999999999999</v>
      </c>
      <c r="D28" s="66"/>
      <c r="E28" s="66"/>
      <c r="F28" s="66"/>
      <c r="G28" s="66"/>
      <c r="H28" s="66"/>
    </row>
    <row r="29" spans="1:8">
      <c r="A29" s="1" t="s">
        <v>3</v>
      </c>
      <c r="C29" s="66">
        <v>-300000</v>
      </c>
      <c r="D29" s="66">
        <v>-338195</v>
      </c>
      <c r="E29" s="66">
        <v>-289990</v>
      </c>
      <c r="F29" s="66">
        <v>-241785</v>
      </c>
      <c r="G29" s="66">
        <v>-193580</v>
      </c>
      <c r="H29" s="66">
        <v>-145375</v>
      </c>
    </row>
    <row r="30" spans="1:8">
      <c r="C30" s="66"/>
      <c r="D30" s="66"/>
      <c r="E30" s="68">
        <v>-7.02</v>
      </c>
      <c r="F30" s="69"/>
      <c r="G30" s="66"/>
      <c r="H30" s="68"/>
    </row>
    <row r="31" spans="1:8">
      <c r="C31" s="8"/>
      <c r="D31" s="8"/>
      <c r="E31" s="70">
        <v>8.02</v>
      </c>
      <c r="F31" s="71" t="s">
        <v>48</v>
      </c>
      <c r="G31" s="8"/>
      <c r="H31" s="8"/>
    </row>
  </sheetData>
  <pageMargins left="0.78740157499999996" right="0.78740157499999996" top="0.44" bottom="0.984251969" header="0.28000000000000003" footer="0.492125984999999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A15"/>
  <sheetViews>
    <sheetView workbookViewId="0">
      <selection activeCell="E28" sqref="E28"/>
    </sheetView>
  </sheetViews>
  <sheetFormatPr defaultColWidth="8.85546875" defaultRowHeight="12.75"/>
  <cols>
    <col min="1" max="1" width="33.85546875" customWidth="1"/>
  </cols>
  <sheetData>
    <row r="2" spans="1:1" ht="15">
      <c r="A2" s="31" t="s">
        <v>49</v>
      </c>
    </row>
    <row r="3" spans="1:1" ht="15">
      <c r="A3" s="31" t="s">
        <v>50</v>
      </c>
    </row>
    <row r="4" spans="1:1" ht="15">
      <c r="A4" s="31" t="s">
        <v>51</v>
      </c>
    </row>
    <row r="5" spans="1:1" ht="30">
      <c r="A5" s="31" t="s">
        <v>52</v>
      </c>
    </row>
    <row r="6" spans="1:1" ht="15">
      <c r="A6" s="31" t="s">
        <v>35</v>
      </c>
    </row>
    <row r="7" spans="1:1" ht="15">
      <c r="A7" s="31" t="s">
        <v>53</v>
      </c>
    </row>
    <row r="8" spans="1:1" ht="15.75">
      <c r="A8" s="32" t="s">
        <v>35</v>
      </c>
    </row>
    <row r="9" spans="1:1" ht="15">
      <c r="A9" s="31" t="s">
        <v>38</v>
      </c>
    </row>
    <row r="10" spans="1:1" ht="15">
      <c r="A10" s="31" t="s">
        <v>54</v>
      </c>
    </row>
    <row r="11" spans="1:1" ht="15">
      <c r="A11" s="31" t="s">
        <v>39</v>
      </c>
    </row>
    <row r="12" spans="1:1" ht="15.75">
      <c r="A12" s="32" t="s">
        <v>55</v>
      </c>
    </row>
    <row r="13" spans="1:1" ht="15.75">
      <c r="A13" s="32"/>
    </row>
    <row r="14" spans="1:1" ht="15.75">
      <c r="A14" s="32" t="s">
        <v>56</v>
      </c>
    </row>
    <row r="15" spans="1:1" ht="30">
      <c r="A15" s="31" t="s">
        <v>57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Caso_2_11.24</vt:lpstr>
      <vt:lpstr>Caso_4</vt:lpstr>
      <vt:lpstr>Caso7_Spa_ANAtu</vt:lpstr>
      <vt:lpstr>Formulas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Telles</dc:creator>
  <cp:lastModifiedBy>Telles</cp:lastModifiedBy>
  <cp:revision/>
  <dcterms:created xsi:type="dcterms:W3CDTF">2008-10-03T17:08:14Z</dcterms:created>
  <dcterms:modified xsi:type="dcterms:W3CDTF">2014-11-08T16:13:34Z</dcterms:modified>
</cp:coreProperties>
</file>