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 (2)\Academico\USP\Graduacao\2014_02_Graduação\2014_02-EAC0561 - Estudos Complementares IF Derivativos\Aulas\"/>
    </mc:Choice>
  </mc:AlternateContent>
  <bookViews>
    <workbookView xWindow="0" yWindow="0" windowWidth="28800" windowHeight="11535"/>
  </bookViews>
  <sheets>
    <sheet name="1. Ex. US$ Futuro (2)" sheetId="1" r:id="rId1"/>
    <sheet name="2. Ex. Opção (2)" sheetId="2" r:id="rId2"/>
    <sheet name="3.SWAP-Contabilização (2)" sheetId="3" r:id="rId3"/>
  </sheets>
  <definedNames>
    <definedName name="_xlnm.Print_Area" localSheetId="2">'3.SWAP-Contabilização (2)'!$A$2:$O$57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3" l="1"/>
  <c r="G44" i="3" s="1"/>
  <c r="E44" i="3"/>
  <c r="E48" i="3"/>
  <c r="G49" i="3"/>
  <c r="E49" i="3"/>
  <c r="G45" i="3"/>
  <c r="G47" i="3"/>
  <c r="F40" i="3"/>
  <c r="F39" i="3"/>
  <c r="E45" i="3"/>
  <c r="E47" i="3"/>
  <c r="D39" i="3"/>
  <c r="D40" i="3"/>
  <c r="J32" i="2"/>
  <c r="J33" i="2"/>
  <c r="J34" i="2"/>
  <c r="J35" i="2"/>
  <c r="J36" i="2"/>
  <c r="J37" i="2"/>
  <c r="J39" i="2"/>
  <c r="J40" i="2"/>
  <c r="C45" i="3"/>
  <c r="F32" i="2"/>
  <c r="F39" i="2" s="1"/>
  <c r="I31" i="2"/>
  <c r="I32" i="2"/>
  <c r="H38" i="2"/>
  <c r="J38" i="2" s="1"/>
  <c r="H31" i="2"/>
  <c r="G30" i="2"/>
  <c r="J30" i="2" s="1"/>
  <c r="G31" i="2"/>
  <c r="J31" i="2" s="1"/>
  <c r="F38" i="2"/>
  <c r="F31" i="2"/>
  <c r="E31" i="2"/>
  <c r="E30" i="2"/>
  <c r="C36" i="2"/>
  <c r="J49" i="1"/>
  <c r="G49" i="1"/>
  <c r="F30" i="1"/>
  <c r="F26" i="1"/>
  <c r="J50" i="1"/>
  <c r="G50" i="1"/>
  <c r="J46" i="1"/>
  <c r="G46" i="1"/>
  <c r="E26" i="1"/>
  <c r="E30" i="1" s="1"/>
  <c r="B26" i="1"/>
  <c r="D30" i="1"/>
  <c r="D26" i="1"/>
  <c r="L37" i="1"/>
  <c r="L36" i="1"/>
  <c r="H37" i="1"/>
  <c r="H36" i="1"/>
  <c r="C47" i="1" l="1"/>
  <c r="D42" i="1"/>
  <c r="D44" i="1" s="1"/>
  <c r="D37" i="1"/>
  <c r="E37" i="1" s="1"/>
  <c r="C35" i="1"/>
  <c r="D36" i="1" s="1"/>
  <c r="E36" i="1" s="1"/>
  <c r="B37" i="1"/>
  <c r="B36" i="1"/>
  <c r="K42" i="1" l="1"/>
  <c r="K44" i="1"/>
  <c r="L44" i="1" s="1"/>
  <c r="E35" i="1"/>
  <c r="J15" i="1" s="1"/>
  <c r="G15" i="1" l="1"/>
  <c r="G16" i="1"/>
  <c r="G17" i="1"/>
  <c r="H17" i="1" s="1"/>
  <c r="C13" i="1"/>
  <c r="G14" i="1" s="1"/>
  <c r="D15" i="1"/>
  <c r="D16" i="1"/>
  <c r="D17" i="1"/>
  <c r="D14" i="1"/>
  <c r="H12" i="1"/>
  <c r="D6" i="1"/>
  <c r="F31" i="1"/>
  <c r="L32" i="1" s="1"/>
  <c r="E31" i="1"/>
  <c r="D29" i="1"/>
  <c r="B29" i="1"/>
  <c r="B31" i="1" s="1"/>
  <c r="H28" i="1"/>
  <c r="B28" i="1"/>
  <c r="C27" i="1"/>
  <c r="C28" i="1" s="1"/>
  <c r="B27" i="1"/>
  <c r="H25" i="1"/>
  <c r="E24" i="1"/>
  <c r="E27" i="1" s="1"/>
  <c r="E28" i="1" s="1"/>
  <c r="D24" i="1"/>
  <c r="D27" i="1" s="1"/>
  <c r="D28" i="1" s="1"/>
  <c r="C24" i="1"/>
  <c r="B24" i="1"/>
  <c r="B25" i="1" s="1"/>
  <c r="B23" i="1"/>
  <c r="I22" i="1"/>
  <c r="K32" i="1" s="1"/>
  <c r="K21" i="1"/>
  <c r="H21" i="1"/>
  <c r="E22" i="1" s="1"/>
  <c r="D31" i="1" s="1"/>
  <c r="E14" i="1" l="1"/>
  <c r="F14" i="1" s="1"/>
  <c r="E17" i="1"/>
  <c r="F17" i="1" s="1"/>
  <c r="E16" i="1"/>
  <c r="H16" i="1" s="1"/>
  <c r="F27" i="1" s="1"/>
  <c r="K26" i="1" s="1"/>
  <c r="E15" i="1"/>
  <c r="F15" i="1" s="1"/>
  <c r="K15" i="1"/>
  <c r="F25" i="1" s="1"/>
  <c r="H14" i="1"/>
  <c r="F16" i="1"/>
  <c r="H15" i="1"/>
  <c r="F24" i="1" s="1"/>
  <c r="F42" i="1" s="1"/>
  <c r="F43" i="1" s="1"/>
  <c r="E25" i="1"/>
  <c r="E29" i="1" s="1"/>
  <c r="G51" i="1" l="1"/>
  <c r="G47" i="1"/>
  <c r="I24" i="1"/>
  <c r="F28" i="1"/>
  <c r="F23" i="1"/>
  <c r="H18" i="1"/>
  <c r="I23" i="1"/>
  <c r="K23" i="1"/>
  <c r="K27" i="1" l="1"/>
  <c r="I42" i="1"/>
  <c r="I43" i="1" s="1"/>
  <c r="H43" i="1"/>
  <c r="I25" i="1"/>
  <c r="H23" i="1"/>
  <c r="E42" i="1"/>
  <c r="F29" i="1"/>
  <c r="L23" i="1"/>
  <c r="H32" i="1" l="1"/>
  <c r="J51" i="1"/>
  <c r="L51" i="1" s="1"/>
  <c r="J47" i="1"/>
  <c r="E47" i="1"/>
  <c r="H42" i="1"/>
  <c r="L42" i="1" s="1"/>
  <c r="L43" i="1"/>
  <c r="I27" i="1"/>
  <c r="H24" i="1"/>
  <c r="H29" i="1"/>
  <c r="L24" i="1"/>
  <c r="L27" i="1"/>
  <c r="L47" i="1" l="1"/>
  <c r="H33" i="1"/>
  <c r="H31" i="1"/>
  <c r="K28" i="1"/>
  <c r="L25" i="1"/>
</calcChain>
</file>

<file path=xl/sharedStrings.xml><?xml version="1.0" encoding="utf-8"?>
<sst xmlns="http://schemas.openxmlformats.org/spreadsheetml/2006/main" count="248" uniqueCount="152">
  <si>
    <t>EAC0561 : Estudos Complementares IV –Contabilidade de Instrumentos Financeiros e Derivativos – Aspectos Contábeis e Fiscais-Profa.Joanília Cia</t>
  </si>
  <si>
    <t>1. EXEMPLO CONTABILIZAÇÃO US$ FUTURO</t>
  </si>
  <si>
    <t>(1) Caso a operação seja para negocição</t>
  </si>
  <si>
    <t>AJUSTES FINANCEIROS</t>
  </si>
  <si>
    <t>AJUSTES CONTÁBEIS</t>
  </si>
  <si>
    <t>Data</t>
  </si>
  <si>
    <t>transação</t>
  </si>
  <si>
    <t xml:space="preserve"> D </t>
  </si>
  <si>
    <t xml:space="preserve"> C </t>
  </si>
  <si>
    <t>valor</t>
  </si>
  <si>
    <t>Início</t>
  </si>
  <si>
    <t>Depósito da Margem</t>
  </si>
  <si>
    <t>OUTROS ATIVOS</t>
  </si>
  <si>
    <t>Recebimento/ Pagamento ajuste financeiro</t>
  </si>
  <si>
    <t>CAIXA</t>
  </si>
  <si>
    <t>IF - INSTRUMENTOS FINANCEIROS DERIVATIVOS</t>
  </si>
  <si>
    <t>Ajuste Contábil (vr.justo/marcação  a mercado)</t>
  </si>
  <si>
    <t>Ajuste Contábil  (vr.justo/marcação a mercado) e Liquidação</t>
  </si>
  <si>
    <t>Liberação da Margem</t>
  </si>
  <si>
    <t>(2) Caso seja operação de hedge accounting - Hedge de Fluxo de Caixa</t>
  </si>
  <si>
    <t xml:space="preserve"> Ao invés de contabilizar o Ganho ou Perda com Instrumentos Financeiros no resultado, vai para Ajuste de Avaliação Patrimonial, no PL, indo para resultado apenas no final</t>
  </si>
  <si>
    <t>(3) Caso seja operação de hedge accounting - Hedge de Valor justo</t>
  </si>
  <si>
    <t>Haverá a contabilização de um objeto de hedge, que pode ser um Contas a Pagar, por exemplo, que será avaliado pelo valor justo contra resultado.</t>
  </si>
  <si>
    <t>A atualização do objetov de hedge  será a mesma da valorização/desvalorização do instrumento financeiro derivativo (instrumento de hedge) , em sentido contário, levando o resultado total a se anular e ser igual a zero</t>
  </si>
  <si>
    <t>Variação desde o início (acumulada)</t>
  </si>
  <si>
    <t>Variação do Período (quinzena)</t>
  </si>
  <si>
    <t>Preço de entrega</t>
  </si>
  <si>
    <t>em  R$</t>
  </si>
  <si>
    <t>Valor do Contrato</t>
  </si>
  <si>
    <t xml:space="preserve">Margem </t>
  </si>
  <si>
    <t>Variaçao da Cotação</t>
  </si>
  <si>
    <t>Variação R$</t>
  </si>
  <si>
    <t>Valor R$ (S a cada data)</t>
  </si>
  <si>
    <t>Variação da Cotação</t>
  </si>
  <si>
    <t>TOTAL</t>
  </si>
  <si>
    <t xml:space="preserve">Efetue as contabilizações, considerando que o ajuste financeiro de posição se dá quinzenalmente ( 15/01, 31/01 ,15/02 e na liquidação), e o ajuste contábil no final de cada mês, </t>
  </si>
  <si>
    <t>Ajuste</t>
  </si>
  <si>
    <t>3               3</t>
  </si>
  <si>
    <t>Um agente importador (vendido em US$ à vista),  tem que pagar US$ 1 milhão em três meses (T), e comprou US$ FUTURO por R$2,05/US$ (K) para 28/02. Suponha ainda que foi feito  um depósito de margem (em R$) de R$ 20.000</t>
  </si>
  <si>
    <t>SALDO EM 31/JAN</t>
  </si>
  <si>
    <t>SALDO 28/FEV</t>
  </si>
  <si>
    <t>SALDO 31/JAN</t>
  </si>
  <si>
    <t>Cálculo do valor justo: Ajustes financeiros previstos até o final, trazidos a valor presente</t>
  </si>
  <si>
    <t>Supondo o US$ variando a seguinte taxa ate  o final do período</t>
  </si>
  <si>
    <t>a quinzena</t>
  </si>
  <si>
    <t>Valor Justo</t>
  </si>
  <si>
    <t>VALOR PAGO ATE´31/01</t>
  </si>
  <si>
    <t>IF - DERIVATIVOS</t>
  </si>
  <si>
    <t>ATIVO</t>
  </si>
  <si>
    <t>PASSIVO</t>
  </si>
  <si>
    <t>PL</t>
  </si>
  <si>
    <t>MOVIMENTAÇÃO CONTABIL</t>
  </si>
  <si>
    <t>Taxa de juros a ser considerada</t>
  </si>
  <si>
    <t xml:space="preserve"> e o valor justo do contrato é de (R$ 12.000) (desfavorável, pasivo) no final de mês de janeiro. Considere as seguintes cotações do US$ futuro :</t>
  </si>
  <si>
    <t>Cotação US$ (S)</t>
  </si>
  <si>
    <t>2 -EXEMPLO - CONTABILIZAÇÃO OPÇÃO DE COMPRA</t>
  </si>
  <si>
    <t xml:space="preserve">Uma Cia comprou 1.000 opções de compra </t>
  </si>
  <si>
    <t>Contratação:</t>
  </si>
  <si>
    <t>Vencimento</t>
  </si>
  <si>
    <t>Preço de exercício</t>
  </si>
  <si>
    <t>Prêmio</t>
  </si>
  <si>
    <r>
      <t>Efetue as contabilizações, considerando que o valor justo da opção em 28/02 seja</t>
    </r>
    <r>
      <rPr>
        <b/>
        <sz val="12"/>
        <color rgb="FF006600"/>
        <rFont val="Arial"/>
        <family val="2"/>
      </rPr>
      <t xml:space="preserve"> 0,25 ( 250 no total) e o</t>
    </r>
    <r>
      <rPr>
        <sz val="12"/>
        <color rgb="FF006600"/>
        <rFont val="Arial"/>
        <family val="2"/>
      </rPr>
      <t xml:space="preserve"> preço de mercado em 3</t>
    </r>
    <r>
      <rPr>
        <b/>
        <sz val="12"/>
        <color rgb="FF006600"/>
        <rFont val="Arial"/>
        <family val="2"/>
      </rPr>
      <t xml:space="preserve">1/03 é  2,70 </t>
    </r>
  </si>
  <si>
    <t>(1) Caso a operação seja para NEGOCIAÇAO</t>
  </si>
  <si>
    <t>Eventos</t>
  </si>
  <si>
    <t>Valor total</t>
  </si>
  <si>
    <t>Pagamento de Prêmio</t>
  </si>
  <si>
    <t xml:space="preserve">Ajuste Contábil (vr.justo/marcação a mercado) </t>
  </si>
  <si>
    <t xml:space="preserve"> (250 - 50)</t>
  </si>
  <si>
    <t>Exercício</t>
  </si>
  <si>
    <t>Valor de mercado</t>
  </si>
  <si>
    <t>D</t>
  </si>
  <si>
    <t xml:space="preserve">C </t>
  </si>
  <si>
    <t>IF - INSTRUMENTOS FINANCEIROS-DERIVATIVOS</t>
  </si>
  <si>
    <t xml:space="preserve"> OU 2.700</t>
  </si>
  <si>
    <t>GANHO/PERDA COM INSTRUMENTOS FINANCEIROS</t>
  </si>
  <si>
    <t>Exercíco da Opção</t>
  </si>
  <si>
    <t>Registro da contabilização das ações na sua carteira</t>
  </si>
  <si>
    <t>IF - INSTRUMENTOs FINANCEIROS - AÇÕES</t>
  </si>
  <si>
    <r>
      <rPr>
        <b/>
        <sz val="9"/>
        <color rgb="FFFF0000"/>
        <rFont val="Calibri"/>
        <family val="2"/>
        <scheme val="minor"/>
      </rPr>
      <t xml:space="preserve"> ou </t>
    </r>
    <r>
      <rPr>
        <sz val="9"/>
        <color rgb="FFFF0000"/>
        <rFont val="Calibri"/>
        <family val="2"/>
        <scheme val="minor"/>
      </rPr>
      <t>registro da venda de ações no mercado</t>
    </r>
  </si>
  <si>
    <t>OBS: o GANHO DE 100 PODE SER EXPLICADO DA SEGUINTE FORMA: Despesa de prêmio = 200 e ganho com valorização  = 300</t>
  </si>
  <si>
    <t>Haverá a contabilização de um objeto de hedge,que será avaliado pelo valor justo contra resultado.</t>
  </si>
  <si>
    <t>A atualização do objeto de hedge  será a mesma da valorização/desvalorização do instrumento financeiro dericativo (instrumento de hedge) , em sentido contário, levando o resultado total a se anular e ser igual a zero</t>
  </si>
  <si>
    <t>3- EXEMPLO - CONTABILIZAÇÃO DE SWAP</t>
  </si>
  <si>
    <t>Um banco fez um swap de uma operção passiva de pré para CDI + 0,5, pelo prazo de 2 anos, ajuste financeiro e a valor justo trimestralaç</t>
  </si>
  <si>
    <t>Efetue as contabilizações do pagamento do ajuste e do ajuste contábil ao valor justo</t>
  </si>
  <si>
    <t>Ativa</t>
  </si>
  <si>
    <t>Pre</t>
  </si>
  <si>
    <t>Passiva</t>
  </si>
  <si>
    <t>Indexada ao CDI</t>
  </si>
  <si>
    <t>Prazo</t>
  </si>
  <si>
    <t>anos</t>
  </si>
  <si>
    <t>Valor Nocional</t>
  </si>
  <si>
    <t>Contrato recebe trimetralmente</t>
  </si>
  <si>
    <t>Ativa - Recebe</t>
  </si>
  <si>
    <t>aa</t>
  </si>
  <si>
    <t>Passiva-Paga</t>
  </si>
  <si>
    <t>CDI+0,5%</t>
  </si>
  <si>
    <t>Taxa trimestral</t>
  </si>
  <si>
    <t>Valor Trimestral</t>
  </si>
  <si>
    <t>Atualização do Vr.Justo</t>
  </si>
  <si>
    <t>Período</t>
  </si>
  <si>
    <t>CDI ao ano</t>
  </si>
  <si>
    <t>Taxa Passiva</t>
  </si>
  <si>
    <t>Taxa ativa</t>
  </si>
  <si>
    <t>Diferencial</t>
  </si>
  <si>
    <t>AJUSTE TRIMESTRAL</t>
  </si>
  <si>
    <t>Valor presente(VPL)</t>
  </si>
  <si>
    <t>Variação do VPL</t>
  </si>
  <si>
    <t>TOTAL GANHOS/ PERDAS</t>
  </si>
  <si>
    <t>Faltam</t>
  </si>
  <si>
    <t>AJUSTE + VARIAÇÃO VPL</t>
  </si>
  <si>
    <t>1t</t>
  </si>
  <si>
    <t>2t</t>
  </si>
  <si>
    <t>3t</t>
  </si>
  <si>
    <t>4t</t>
  </si>
  <si>
    <t>CONTABILIZAÇÃO</t>
  </si>
  <si>
    <t>C</t>
  </si>
  <si>
    <t>VALOR R$</t>
  </si>
  <si>
    <t>Pelo pagamento do Ajuste</t>
  </si>
  <si>
    <t>IF- INSTRUMENTOS FINANCEIROSS DERIVATIVOS</t>
  </si>
  <si>
    <t>Caixa</t>
  </si>
  <si>
    <t>Pela Marcação a Mercado do Derivativo</t>
  </si>
  <si>
    <t>Saldo IF Derivativos</t>
  </si>
  <si>
    <t>...</t>
  </si>
  <si>
    <t>obs: Os lançamentos devem ser repetidos até 31/12/20009</t>
  </si>
  <si>
    <t>Outros Resultados Abrangentes-AAP</t>
  </si>
  <si>
    <t>Suponhamos que essa operação de compra futura  de US$ seja para hedgear o fluxo futuro  dos valores a serem pagos de empréstimos.</t>
  </si>
  <si>
    <t>Suponhamos que essa operação de compra futura  de US$ seja para hedgear um saldo de Empréstimo a Pagar (o valor justo do empréstimo)</t>
  </si>
  <si>
    <t>Empréstimos a Pagar</t>
  </si>
  <si>
    <t>Resultado - GANHO/PERDA COM  DERIVATIVOS</t>
  </si>
  <si>
    <t>Ajuste Contábil-Marcação a Mercado da Conta Empréstimos</t>
  </si>
  <si>
    <t>4a</t>
  </si>
  <si>
    <t>7a</t>
  </si>
  <si>
    <t>Empréstimo a Pagar</t>
  </si>
  <si>
    <t>Lucros Acumulados-Ganho/Perda Derivativos</t>
  </si>
  <si>
    <t xml:space="preserve"> usa-se PL-Outros Resutaldos Abrangentes-Ajuste de Avaliaçaõ patrimonial.</t>
  </si>
  <si>
    <t>Nota-se que nesse caso o resultado líquido é zero, se ganha em uma ponta e perde na outra, na marcação a mercado...</t>
  </si>
  <si>
    <t>IF - Ações</t>
  </si>
  <si>
    <t>ou</t>
  </si>
  <si>
    <t>Suponhamos que essa operação de opção de compra de  US$ seja para hedgear o fluxo futuro  dos valores a serem pagos sobre o  investimento em ações</t>
  </si>
  <si>
    <t xml:space="preserve">Neste caso, ao invés de marcar a mercado contra resultado, se marca a mercado contra PL, ou seja, ao invés de se  usar a conta Ganho ou Perda com Derivativos, </t>
  </si>
  <si>
    <t>Suponhamos que essa operação de opçaõ de compraUS$ seja para hedgear um saldo de Investimento em ações</t>
  </si>
  <si>
    <t>Lucros Acumulados-Ganho/Perda Ativos e Passivos</t>
  </si>
  <si>
    <t>Lucros Acumulados-Ganho/Perda  Marcação Ativos/Passivos</t>
  </si>
  <si>
    <t>Resultado Ganho/Operda no valor justo de Ativos/Passivos</t>
  </si>
  <si>
    <t>Lucros Acumulados-Ganho/Perda  na Marcação de Ativos/Passivos</t>
  </si>
  <si>
    <t>Suponhamos que essa operação de swap seja para hedgear o fluxo futuro  dos valores a serem pagos sobre o  empréstimo</t>
  </si>
  <si>
    <t>Suponhamos que essa operação deswap eja para hedgear um saldo de Empréstimo a Pagar (o valor justo do empréstimo)</t>
  </si>
  <si>
    <t>Neste caso, além de se fazer marcação a mercado do derivativo contra  Resultado- Ganho ou Perda com Derivativos, se faz também marcaçaõ a mercado do Empréstimo a Pagar(que entra com sinal contrário, pois estamos vendidos á vista)</t>
  </si>
  <si>
    <t>Neste caso, além de se fazer marcação a mercado do derivativo contra  Resultado- Ganho ou Perda com Derivativos, se faz também marcaçaõ a mercado da Aplicaçõ em Ações (que entra com sinal contrário)</t>
  </si>
  <si>
    <t>Neste caso, além de se fazer marcação a mercado do derivativo contra  Resultado- Ganho ou Perda com Derivativos, se faz também marcação a mercado do Empréstimo a Pagar(que entra com sinal contrário)</t>
  </si>
  <si>
    <t xml:space="preserve"> 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</si>
</sst>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&quot;R$&quot;\ \ #,##0;\(&quot;R$&quot;\ \ #,##0\);_-&quot;R$&quot;\ \ &quot;-&quot;??_-;_-@_-"/>
    <numFmt numFmtId="167" formatCode="_-&quot;R$&quot;\ \ #,##0.000;\(&quot;R$&quot;\ \ #,##0.000\);_-&quot;R$&quot;\ \ &quot;-&quot;??_-;_-@_-"/>
    <numFmt numFmtId="168" formatCode="_-&quot;R$&quot;\ \ #,##0.0000;\(&quot;R$&quot;\ \ #,##0.0000\);_-&quot;R$&quot;\ \ &quot;-&quot;??_-;_-@_-"/>
    <numFmt numFmtId="169" formatCode="_-* #,##0.0_-;\-* #,##0.0_-;_-* &quot;-&quot;?_-;_-@_-"/>
    <numFmt numFmtId="170" formatCode="0.0000%"/>
    <numFmt numFmtId="171" formatCode="_-&quot;R$&quot;\ * #,##0_-;\-&quot;R$&quot;\ * #,##0_-;_-&quot;R$&quot;\ * &quot;-&quot;??_-;_-@_-"/>
    <numFmt numFmtId="172" formatCode="0.00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Black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theme="9" tint="-0.24997711111789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70C0"/>
      <name val="Arial"/>
      <family val="2"/>
    </font>
    <font>
      <b/>
      <sz val="9"/>
      <name val="Arial"/>
      <family val="2"/>
    </font>
    <font>
      <b/>
      <sz val="10"/>
      <color rgb="FF00660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6600"/>
      <name val="Arial Black"/>
      <family val="2"/>
    </font>
    <font>
      <sz val="8"/>
      <color rgb="FF006600"/>
      <name val="Calibri"/>
      <family val="2"/>
      <scheme val="minor"/>
    </font>
    <font>
      <sz val="10"/>
      <color rgb="FF006600"/>
      <name val="Arial Black"/>
      <family val="2"/>
    </font>
    <font>
      <sz val="11"/>
      <color rgb="FF006600"/>
      <name val="Arial Black"/>
      <family val="2"/>
    </font>
    <font>
      <sz val="11"/>
      <color rgb="FF006600"/>
      <name val="Calibri"/>
      <family val="2"/>
      <scheme val="minor"/>
    </font>
    <font>
      <sz val="12"/>
      <color rgb="FF006600"/>
      <name val="Arial"/>
      <family val="2"/>
    </font>
    <font>
      <b/>
      <sz val="11"/>
      <color rgb="FF006600"/>
      <name val="Calibri"/>
      <family val="2"/>
      <scheme val="minor"/>
    </font>
    <font>
      <b/>
      <sz val="12"/>
      <color rgb="FF006600"/>
      <name val="Arial"/>
      <family val="2"/>
    </font>
    <font>
      <b/>
      <sz val="8"/>
      <color rgb="FF006600"/>
      <name val="Calibri"/>
      <family val="2"/>
      <scheme val="minor"/>
    </font>
    <font>
      <b/>
      <sz val="9"/>
      <color rgb="FF0066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006600"/>
      <name val="Calibri"/>
      <family val="2"/>
      <scheme val="minor"/>
    </font>
    <font>
      <b/>
      <sz val="11"/>
      <color rgb="FF006600"/>
      <name val="Arial"/>
      <family val="2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5">
    <xf numFmtId="0" fontId="0" fillId="0" borderId="0" xfId="0"/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1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64" fontId="8" fillId="2" borderId="1" xfId="1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44" fontId="8" fillId="2" borderId="1" xfId="2" applyFont="1" applyFill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4" fontId="6" fillId="0" borderId="0" xfId="2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16" fontId="8" fillId="2" borderId="1" xfId="0" applyNumberFormat="1" applyFont="1" applyFill="1" applyBorder="1" applyAlignment="1">
      <alignment vertical="center"/>
    </xf>
    <xf numFmtId="167" fontId="8" fillId="2" borderId="8" xfId="2" applyNumberFormat="1" applyFont="1" applyFill="1" applyBorder="1" applyAlignment="1">
      <alignment vertical="center"/>
    </xf>
    <xf numFmtId="166" fontId="5" fillId="0" borderId="2" xfId="2" applyNumberFormat="1" applyFont="1" applyBorder="1" applyAlignment="1">
      <alignment vertical="center"/>
    </xf>
    <xf numFmtId="16" fontId="3" fillId="0" borderId="0" xfId="0" applyNumberFormat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166" fontId="5" fillId="0" borderId="0" xfId="2" applyNumberFormat="1" applyFont="1" applyBorder="1" applyAlignment="1">
      <alignment vertical="center"/>
    </xf>
    <xf numFmtId="166" fontId="3" fillId="0" borderId="0" xfId="0" applyNumberFormat="1" applyFont="1" applyAlignment="1">
      <alignment vertical="center"/>
    </xf>
    <xf numFmtId="166" fontId="5" fillId="3" borderId="5" xfId="2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66" fontId="5" fillId="3" borderId="0" xfId="2" applyNumberFormat="1" applyFont="1" applyFill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5" fontId="7" fillId="0" borderId="0" xfId="1" applyNumberFormat="1" applyFont="1" applyBorder="1" applyAlignment="1">
      <alignment vertical="center"/>
    </xf>
    <xf numFmtId="165" fontId="3" fillId="0" borderId="0" xfId="1" applyNumberFormat="1" applyFont="1" applyAlignment="1">
      <alignment vertical="center"/>
    </xf>
    <xf numFmtId="9" fontId="3" fillId="0" borderId="0" xfId="0" applyNumberFormat="1" applyFont="1" applyAlignment="1">
      <alignment vertical="center"/>
    </xf>
    <xf numFmtId="16" fontId="3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6" fontId="3" fillId="3" borderId="0" xfId="0" applyNumberFormat="1" applyFont="1" applyFill="1" applyAlignment="1">
      <alignment vertical="center"/>
    </xf>
    <xf numFmtId="168" fontId="5" fillId="0" borderId="2" xfId="2" applyNumberFormat="1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168" fontId="5" fillId="0" borderId="1" xfId="2" applyNumberFormat="1" applyFont="1" applyBorder="1" applyAlignment="1">
      <alignment vertical="center"/>
    </xf>
    <xf numFmtId="0" fontId="7" fillId="3" borderId="0" xfId="1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166" fontId="5" fillId="0" borderId="1" xfId="2" applyNumberFormat="1" applyFont="1" applyBorder="1" applyAlignment="1">
      <alignment vertical="center"/>
    </xf>
    <xf numFmtId="0" fontId="13" fillId="0" borderId="6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18" xfId="1" applyNumberFormat="1" applyFont="1" applyBorder="1" applyAlignment="1">
      <alignment horizontal="center" vertical="center"/>
    </xf>
    <xf numFmtId="166" fontId="5" fillId="0" borderId="19" xfId="2" applyNumberFormat="1" applyFont="1" applyBorder="1" applyAlignment="1">
      <alignment vertical="center"/>
    </xf>
    <xf numFmtId="166" fontId="5" fillId="0" borderId="8" xfId="2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left" indent="4" readingOrder="1"/>
    </xf>
    <xf numFmtId="165" fontId="22" fillId="0" borderId="0" xfId="1" applyNumberFormat="1" applyFont="1"/>
    <xf numFmtId="16" fontId="24" fillId="0" borderId="0" xfId="0" applyNumberFormat="1" applyFont="1"/>
    <xf numFmtId="43" fontId="24" fillId="0" borderId="0" xfId="1" applyFont="1"/>
    <xf numFmtId="0" fontId="25" fillId="0" borderId="0" xfId="0" applyFont="1" applyAlignment="1">
      <alignment readingOrder="1"/>
    </xf>
    <xf numFmtId="0" fontId="24" fillId="0" borderId="0" xfId="0" applyFont="1" applyBorder="1"/>
    <xf numFmtId="164" fontId="24" fillId="0" borderId="0" xfId="1" applyNumberFormat="1" applyFont="1" applyBorder="1"/>
    <xf numFmtId="0" fontId="22" fillId="0" borderId="0" xfId="0" applyFont="1" applyBorder="1"/>
    <xf numFmtId="0" fontId="26" fillId="0" borderId="0" xfId="0" applyFont="1" applyBorder="1"/>
    <xf numFmtId="0" fontId="24" fillId="0" borderId="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" fontId="24" fillId="0" borderId="1" xfId="0" applyNumberFormat="1" applyFont="1" applyBorder="1" applyAlignment="1">
      <alignment horizontal="center"/>
    </xf>
    <xf numFmtId="165" fontId="24" fillId="0" borderId="1" xfId="1" applyNumberFormat="1" applyFont="1" applyBorder="1" applyAlignment="1">
      <alignment horizontal="center"/>
    </xf>
    <xf numFmtId="16" fontId="22" fillId="0" borderId="1" xfId="0" applyNumberFormat="1" applyFont="1" applyBorder="1"/>
    <xf numFmtId="43" fontId="22" fillId="0" borderId="1" xfId="1" applyFont="1" applyBorder="1" applyAlignment="1">
      <alignment wrapText="1"/>
    </xf>
    <xf numFmtId="165" fontId="24" fillId="0" borderId="1" xfId="1" applyNumberFormat="1" applyFont="1" applyBorder="1"/>
    <xf numFmtId="43" fontId="22" fillId="0" borderId="0" xfId="0" applyNumberFormat="1" applyFont="1" applyBorder="1"/>
    <xf numFmtId="165" fontId="22" fillId="0" borderId="0" xfId="1" applyNumberFormat="1" applyFont="1" applyBorder="1"/>
    <xf numFmtId="43" fontId="22" fillId="0" borderId="0" xfId="1" applyFont="1" applyBorder="1"/>
    <xf numFmtId="165" fontId="24" fillId="0" borderId="0" xfId="1" applyNumberFormat="1" applyFont="1" applyBorder="1"/>
    <xf numFmtId="0" fontId="22" fillId="0" borderId="1" xfId="0" applyFont="1" applyBorder="1"/>
    <xf numFmtId="43" fontId="22" fillId="0" borderId="1" xfId="1" applyFont="1" applyBorder="1"/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16" fontId="22" fillId="0" borderId="1" xfId="0" applyNumberFormat="1" applyFont="1" applyBorder="1" applyAlignment="1">
      <alignment vertical="center"/>
    </xf>
    <xf numFmtId="0" fontId="28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165" fontId="15" fillId="0" borderId="0" xfId="0" applyNumberFormat="1" applyFont="1" applyBorder="1" applyAlignment="1">
      <alignment vertical="center"/>
    </xf>
    <xf numFmtId="165" fontId="15" fillId="0" borderId="5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43" fontId="28" fillId="0" borderId="1" xfId="0" applyNumberFormat="1" applyFont="1" applyBorder="1" applyAlignment="1">
      <alignment vertical="center" wrapText="1"/>
    </xf>
    <xf numFmtId="165" fontId="15" fillId="0" borderId="1" xfId="1" applyNumberFormat="1" applyFont="1" applyBorder="1"/>
    <xf numFmtId="165" fontId="15" fillId="0" borderId="0" xfId="0" applyNumberFormat="1" applyFont="1"/>
    <xf numFmtId="165" fontId="15" fillId="0" borderId="5" xfId="0" applyNumberFormat="1" applyFont="1" applyBorder="1"/>
    <xf numFmtId="169" fontId="15" fillId="0" borderId="0" xfId="0" applyNumberFormat="1" applyFont="1"/>
    <xf numFmtId="169" fontId="15" fillId="0" borderId="5" xfId="0" applyNumberFormat="1" applyFont="1" applyBorder="1"/>
    <xf numFmtId="169" fontId="22" fillId="0" borderId="0" xfId="0" applyNumberFormat="1" applyFont="1"/>
    <xf numFmtId="0" fontId="15" fillId="0" borderId="0" xfId="0" applyFont="1"/>
    <xf numFmtId="0" fontId="15" fillId="0" borderId="5" xfId="0" applyFont="1" applyBorder="1"/>
    <xf numFmtId="165" fontId="30" fillId="0" borderId="0" xfId="0" applyNumberFormat="1" applyFont="1" applyBorder="1"/>
    <xf numFmtId="165" fontId="17" fillId="0" borderId="23" xfId="0" applyNumberFormat="1" applyFont="1" applyBorder="1"/>
    <xf numFmtId="43" fontId="15" fillId="0" borderId="1" xfId="1" applyFont="1" applyBorder="1"/>
    <xf numFmtId="169" fontId="15" fillId="0" borderId="24" xfId="0" applyNumberFormat="1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43" fontId="15" fillId="0" borderId="0" xfId="0" applyNumberFormat="1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169" fontId="14" fillId="0" borderId="0" xfId="0" applyNumberFormat="1" applyFont="1" applyBorder="1"/>
    <xf numFmtId="165" fontId="14" fillId="0" borderId="0" xfId="0" applyNumberFormat="1" applyFont="1" applyBorder="1"/>
    <xf numFmtId="0" fontId="17" fillId="0" borderId="0" xfId="0" applyFont="1"/>
    <xf numFmtId="169" fontId="24" fillId="0" borderId="0" xfId="0" applyNumberFormat="1" applyFont="1" applyBorder="1"/>
    <xf numFmtId="165" fontId="24" fillId="0" borderId="0" xfId="0" applyNumberFormat="1" applyFont="1" applyBorder="1"/>
    <xf numFmtId="0" fontId="24" fillId="0" borderId="0" xfId="0" applyFont="1"/>
    <xf numFmtId="0" fontId="22" fillId="0" borderId="0" xfId="0" applyFont="1" applyBorder="1" applyAlignment="1">
      <alignment vertical="center"/>
    </xf>
    <xf numFmtId="170" fontId="0" fillId="0" borderId="0" xfId="3" applyNumberFormat="1" applyFont="1"/>
    <xf numFmtId="165" fontId="0" fillId="0" borderId="0" xfId="1" applyNumberFormat="1" applyFont="1"/>
    <xf numFmtId="171" fontId="0" fillId="0" borderId="0" xfId="2" applyNumberFormat="1" applyFont="1"/>
    <xf numFmtId="0" fontId="16" fillId="0" borderId="0" xfId="0" applyFont="1"/>
    <xf numFmtId="14" fontId="0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0" fontId="0" fillId="0" borderId="7" xfId="0" applyNumberFormat="1" applyBorder="1"/>
    <xf numFmtId="171" fontId="0" fillId="0" borderId="27" xfId="2" applyNumberFormat="1" applyFont="1" applyBorder="1" applyAlignment="1">
      <alignment horizontal="center" vertical="center" wrapText="1"/>
    </xf>
    <xf numFmtId="171" fontId="0" fillId="0" borderId="28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70" fontId="0" fillId="0" borderId="8" xfId="3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5" fontId="0" fillId="0" borderId="2" xfId="1" applyNumberFormat="1" applyFont="1" applyBorder="1" applyAlignment="1">
      <alignment horizontal="center" vertical="center" wrapText="1"/>
    </xf>
    <xf numFmtId="171" fontId="0" fillId="0" borderId="19" xfId="2" applyNumberFormat="1" applyFont="1" applyFill="1" applyBorder="1" applyAlignment="1">
      <alignment horizontal="center" vertical="center" wrapText="1"/>
    </xf>
    <xf numFmtId="171" fontId="0" fillId="0" borderId="8" xfId="2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wrapText="1"/>
    </xf>
    <xf numFmtId="10" fontId="0" fillId="0" borderId="1" xfId="0" applyNumberFormat="1" applyBorder="1" applyAlignment="1">
      <alignment horizontal="center" vertical="center" wrapText="1"/>
    </xf>
    <xf numFmtId="171" fontId="0" fillId="0" borderId="19" xfId="2" applyNumberFormat="1" applyFont="1" applyBorder="1" applyAlignment="1">
      <alignment horizontal="center" vertical="center" wrapText="1"/>
    </xf>
    <xf numFmtId="0" fontId="0" fillId="0" borderId="19" xfId="0" applyBorder="1"/>
    <xf numFmtId="0" fontId="0" fillId="0" borderId="1" xfId="0" applyBorder="1"/>
    <xf numFmtId="0" fontId="0" fillId="0" borderId="0" xfId="0" applyBorder="1"/>
    <xf numFmtId="10" fontId="0" fillId="0" borderId="19" xfId="0" applyNumberFormat="1" applyBorder="1"/>
    <xf numFmtId="170" fontId="0" fillId="0" borderId="8" xfId="3" applyNumberFormat="1" applyFont="1" applyBorder="1"/>
    <xf numFmtId="165" fontId="0" fillId="0" borderId="0" xfId="1" applyNumberFormat="1" applyFont="1" applyBorder="1"/>
    <xf numFmtId="171" fontId="0" fillId="0" borderId="29" xfId="2" applyNumberFormat="1" applyFont="1" applyBorder="1"/>
    <xf numFmtId="171" fontId="0" fillId="0" borderId="30" xfId="2" applyNumberFormat="1" applyFont="1" applyBorder="1"/>
    <xf numFmtId="10" fontId="16" fillId="0" borderId="1" xfId="0" applyNumberFormat="1" applyFont="1" applyBorder="1"/>
    <xf numFmtId="10" fontId="0" fillId="0" borderId="8" xfId="0" applyNumberFormat="1" applyBorder="1"/>
    <xf numFmtId="172" fontId="0" fillId="0" borderId="19" xfId="3" applyNumberFormat="1" applyFont="1" applyBorder="1"/>
    <xf numFmtId="172" fontId="0" fillId="0" borderId="1" xfId="3" applyNumberFormat="1" applyFont="1" applyBorder="1"/>
    <xf numFmtId="14" fontId="0" fillId="0" borderId="19" xfId="1" applyNumberFormat="1" applyFont="1" applyBorder="1"/>
    <xf numFmtId="165" fontId="0" fillId="0" borderId="1" xfId="1" applyNumberFormat="1" applyFont="1" applyBorder="1"/>
    <xf numFmtId="165" fontId="0" fillId="0" borderId="2" xfId="1" applyNumberFormat="1" applyFont="1" applyBorder="1"/>
    <xf numFmtId="165" fontId="0" fillId="0" borderId="19" xfId="1" applyNumberFormat="1" applyFont="1" applyBorder="1"/>
    <xf numFmtId="165" fontId="0" fillId="0" borderId="8" xfId="1" applyNumberFormat="1" applyFont="1" applyBorder="1"/>
    <xf numFmtId="165" fontId="0" fillId="0" borderId="31" xfId="1" applyNumberFormat="1" applyFont="1" applyBorder="1"/>
    <xf numFmtId="165" fontId="0" fillId="0" borderId="32" xfId="1" applyNumberFormat="1" applyFont="1" applyBorder="1"/>
    <xf numFmtId="165" fontId="0" fillId="0" borderId="33" xfId="1" applyNumberFormat="1" applyFont="1" applyBorder="1"/>
    <xf numFmtId="0" fontId="0" fillId="0" borderId="20" xfId="0" applyBorder="1"/>
    <xf numFmtId="0" fontId="0" fillId="0" borderId="21" xfId="0" applyBorder="1"/>
    <xf numFmtId="10" fontId="0" fillId="0" borderId="21" xfId="0" applyNumberFormat="1" applyBorder="1"/>
    <xf numFmtId="10" fontId="0" fillId="0" borderId="22" xfId="0" applyNumberFormat="1" applyBorder="1"/>
    <xf numFmtId="172" fontId="0" fillId="0" borderId="20" xfId="3" applyNumberFormat="1" applyFont="1" applyBorder="1"/>
    <xf numFmtId="172" fontId="0" fillId="0" borderId="21" xfId="3" applyNumberFormat="1" applyFont="1" applyBorder="1"/>
    <xf numFmtId="170" fontId="0" fillId="0" borderId="22" xfId="3" applyNumberFormat="1" applyFont="1" applyBorder="1"/>
    <xf numFmtId="14" fontId="0" fillId="0" borderId="20" xfId="1" applyNumberFormat="1" applyFont="1" applyBorder="1"/>
    <xf numFmtId="165" fontId="0" fillId="0" borderId="21" xfId="1" applyNumberFormat="1" applyFont="1" applyBorder="1"/>
    <xf numFmtId="165" fontId="0" fillId="0" borderId="34" xfId="1" applyNumberFormat="1" applyFont="1" applyBorder="1"/>
    <xf numFmtId="171" fontId="0" fillId="0" borderId="35" xfId="2" applyNumberFormat="1" applyFont="1" applyBorder="1"/>
    <xf numFmtId="171" fontId="0" fillId="0" borderId="22" xfId="2" applyNumberFormat="1" applyFont="1" applyFill="1" applyBorder="1"/>
    <xf numFmtId="44" fontId="0" fillId="0" borderId="0" xfId="0" applyNumberFormat="1"/>
    <xf numFmtId="43" fontId="0" fillId="0" borderId="1" xfId="0" applyNumberFormat="1" applyBorder="1"/>
    <xf numFmtId="43" fontId="16" fillId="0" borderId="0" xfId="0" applyNumberFormat="1" applyFont="1"/>
    <xf numFmtId="43" fontId="0" fillId="0" borderId="0" xfId="0" applyNumberFormat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16" fillId="0" borderId="0" xfId="0" applyFont="1" applyAlignment="1">
      <alignment horizontal="center"/>
    </xf>
    <xf numFmtId="171" fontId="16" fillId="0" borderId="0" xfId="2" applyNumberFormat="1" applyFont="1"/>
    <xf numFmtId="0" fontId="0" fillId="0" borderId="1" xfId="0" applyBorder="1" applyAlignment="1">
      <alignment wrapText="1"/>
    </xf>
    <xf numFmtId="171" fontId="29" fillId="0" borderId="1" xfId="0" applyNumberFormat="1" applyFont="1" applyBorder="1" applyAlignment="1">
      <alignment wrapText="1"/>
    </xf>
    <xf numFmtId="0" fontId="29" fillId="0" borderId="1" xfId="0" applyFont="1" applyBorder="1" applyAlignment="1">
      <alignment wrapText="1"/>
    </xf>
    <xf numFmtId="165" fontId="16" fillId="0" borderId="3" xfId="1" applyNumberFormat="1" applyFont="1" applyBorder="1" applyAlignment="1">
      <alignment horizontal="center" vertical="center"/>
    </xf>
    <xf numFmtId="165" fontId="16" fillId="0" borderId="0" xfId="1" applyNumberFormat="1" applyFont="1" applyAlignment="1">
      <alignment vertical="center"/>
    </xf>
    <xf numFmtId="14" fontId="0" fillId="0" borderId="1" xfId="0" applyNumberFormat="1" applyBorder="1" applyAlignment="1">
      <alignment wrapText="1"/>
    </xf>
    <xf numFmtId="165" fontId="15" fillId="0" borderId="0" xfId="1" applyNumberFormat="1" applyFont="1"/>
    <xf numFmtId="165" fontId="15" fillId="0" borderId="4" xfId="1" applyNumberFormat="1" applyFont="1" applyBorder="1"/>
    <xf numFmtId="165" fontId="34" fillId="0" borderId="0" xfId="1" applyNumberFormat="1" applyFont="1"/>
    <xf numFmtId="165" fontId="15" fillId="0" borderId="5" xfId="1" applyNumberFormat="1" applyFont="1" applyBorder="1"/>
    <xf numFmtId="165" fontId="17" fillId="0" borderId="0" xfId="1" applyNumberFormat="1" applyFont="1"/>
    <xf numFmtId="165" fontId="17" fillId="0" borderId="0" xfId="1" applyNumberFormat="1" applyFont="1" applyBorder="1"/>
    <xf numFmtId="165" fontId="35" fillId="0" borderId="0" xfId="1" applyNumberFormat="1" applyFont="1" applyBorder="1" applyAlignment="1">
      <alignment horizontal="center" wrapText="1"/>
    </xf>
    <xf numFmtId="165" fontId="36" fillId="0" borderId="0" xfId="1" applyNumberFormat="1" applyFont="1" applyBorder="1" applyAlignment="1">
      <alignment horizontal="center" wrapText="1"/>
    </xf>
    <xf numFmtId="165" fontId="14" fillId="0" borderId="0" xfId="1" applyNumberFormat="1" applyFont="1" applyBorder="1"/>
    <xf numFmtId="0" fontId="17" fillId="0" borderId="0" xfId="0" applyFont="1" applyBorder="1"/>
    <xf numFmtId="171" fontId="0" fillId="0" borderId="0" xfId="2" applyNumberFormat="1" applyFont="1" applyBorder="1"/>
    <xf numFmtId="171" fontId="37" fillId="0" borderId="0" xfId="2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5" fontId="33" fillId="0" borderId="3" xfId="1" applyNumberFormat="1" applyFont="1" applyBorder="1" applyAlignment="1">
      <alignment horizontal="center" vertical="center" wrapText="1"/>
    </xf>
    <xf numFmtId="166" fontId="5" fillId="4" borderId="19" xfId="2" applyNumberFormat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166" fontId="5" fillId="5" borderId="19" xfId="2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65" fontId="6" fillId="0" borderId="7" xfId="1" applyNumberFormat="1" applyFont="1" applyFill="1" applyBorder="1" applyAlignment="1">
      <alignment vertical="center"/>
    </xf>
    <xf numFmtId="166" fontId="5" fillId="0" borderId="2" xfId="2" applyNumberFormat="1" applyFont="1" applyFill="1" applyBorder="1" applyAlignment="1">
      <alignment vertical="center"/>
    </xf>
    <xf numFmtId="167" fontId="5" fillId="0" borderId="2" xfId="2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left" vertical="center"/>
    </xf>
    <xf numFmtId="166" fontId="5" fillId="0" borderId="0" xfId="2" applyNumberFormat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horizontal="center" vertical="center"/>
    </xf>
    <xf numFmtId="166" fontId="5" fillId="0" borderId="4" xfId="2" applyNumberFormat="1" applyFont="1" applyFill="1" applyBorder="1" applyAlignment="1">
      <alignment vertical="center"/>
    </xf>
    <xf numFmtId="165" fontId="7" fillId="0" borderId="4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66" fontId="5" fillId="0" borderId="5" xfId="2" applyNumberFormat="1" applyFont="1" applyFill="1" applyBorder="1" applyAlignment="1">
      <alignment vertical="center"/>
    </xf>
    <xf numFmtId="166" fontId="7" fillId="0" borderId="0" xfId="1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166" fontId="10" fillId="0" borderId="0" xfId="0" applyNumberFormat="1" applyFont="1" applyFill="1" applyAlignment="1">
      <alignment vertical="center"/>
    </xf>
    <xf numFmtId="166" fontId="5" fillId="0" borderId="3" xfId="2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vertical="center"/>
    </xf>
    <xf numFmtId="165" fontId="3" fillId="0" borderId="4" xfId="1" applyNumberFormat="1" applyFont="1" applyFill="1" applyBorder="1" applyAlignment="1">
      <alignment vertical="center"/>
    </xf>
    <xf numFmtId="165" fontId="3" fillId="0" borderId="0" xfId="1" applyNumberFormat="1" applyFont="1" applyFill="1" applyAlignment="1">
      <alignment vertical="center"/>
    </xf>
    <xf numFmtId="166" fontId="5" fillId="3" borderId="3" xfId="2" applyNumberFormat="1" applyFont="1" applyFill="1" applyBorder="1" applyAlignment="1">
      <alignment horizontal="center" vertical="center" wrapText="1"/>
    </xf>
    <xf numFmtId="166" fontId="5" fillId="3" borderId="4" xfId="2" applyNumberFormat="1" applyFont="1" applyFill="1" applyBorder="1" applyAlignment="1">
      <alignment vertical="center"/>
    </xf>
    <xf numFmtId="0" fontId="7" fillId="3" borderId="0" xfId="0" applyFont="1" applyFill="1" applyAlignment="1">
      <alignment horizontal="right" vertical="center"/>
    </xf>
    <xf numFmtId="165" fontId="3" fillId="3" borderId="0" xfId="1" applyNumberFormat="1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1" xfId="0" applyFont="1" applyBorder="1" applyAlignment="1">
      <alignment vertical="center"/>
    </xf>
    <xf numFmtId="165" fontId="12" fillId="0" borderId="7" xfId="1" applyNumberFormat="1" applyFont="1" applyBorder="1" applyAlignment="1">
      <alignment horizontal="center" vertical="center"/>
    </xf>
    <xf numFmtId="0" fontId="3" fillId="3" borderId="20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166" fontId="5" fillId="3" borderId="21" xfId="2" applyNumberFormat="1" applyFont="1" applyFill="1" applyBorder="1" applyAlignment="1">
      <alignment vertical="center"/>
    </xf>
    <xf numFmtId="166" fontId="5" fillId="3" borderId="22" xfId="2" applyNumberFormat="1" applyFont="1" applyFill="1" applyBorder="1" applyAlignment="1">
      <alignment vertical="center"/>
    </xf>
    <xf numFmtId="166" fontId="6" fillId="3" borderId="0" xfId="2" applyNumberFormat="1" applyFont="1" applyFill="1" applyBorder="1" applyAlignment="1">
      <alignment vertical="center"/>
    </xf>
    <xf numFmtId="0" fontId="7" fillId="4" borderId="0" xfId="1" applyNumberFormat="1" applyFont="1" applyFill="1" applyBorder="1" applyAlignment="1">
      <alignment horizontal="left" vertical="center"/>
    </xf>
    <xf numFmtId="165" fontId="7" fillId="4" borderId="0" xfId="1" applyNumberFormat="1" applyFont="1" applyFill="1" applyBorder="1" applyAlignment="1">
      <alignment vertical="center"/>
    </xf>
    <xf numFmtId="165" fontId="3" fillId="4" borderId="0" xfId="1" applyNumberFormat="1" applyFont="1" applyFill="1" applyBorder="1" applyAlignment="1">
      <alignment vertical="center"/>
    </xf>
    <xf numFmtId="165" fontId="3" fillId="4" borderId="0" xfId="1" applyNumberFormat="1" applyFont="1" applyFill="1" applyAlignment="1">
      <alignment vertical="center"/>
    </xf>
    <xf numFmtId="166" fontId="5" fillId="4" borderId="3" xfId="2" applyNumberFormat="1" applyFont="1" applyFill="1" applyBorder="1" applyAlignment="1">
      <alignment horizontal="center" vertical="center" wrapText="1"/>
    </xf>
    <xf numFmtId="166" fontId="5" fillId="4" borderId="3" xfId="2" applyNumberFormat="1" applyFont="1" applyFill="1" applyBorder="1" applyAlignment="1">
      <alignment horizontal="center" vertical="center" wrapText="1"/>
    </xf>
    <xf numFmtId="165" fontId="5" fillId="4" borderId="0" xfId="1" applyNumberFormat="1" applyFont="1" applyFill="1" applyBorder="1" applyAlignment="1">
      <alignment vertical="center"/>
    </xf>
    <xf numFmtId="166" fontId="5" fillId="4" borderId="0" xfId="2" applyNumberFormat="1" applyFont="1" applyFill="1" applyBorder="1" applyAlignment="1">
      <alignment vertical="center"/>
    </xf>
    <xf numFmtId="166" fontId="5" fillId="4" borderId="4" xfId="2" applyNumberFormat="1" applyFont="1" applyFill="1" applyBorder="1" applyAlignment="1">
      <alignment vertical="center"/>
    </xf>
    <xf numFmtId="166" fontId="5" fillId="4" borderId="5" xfId="2" applyNumberFormat="1" applyFont="1" applyFill="1" applyBorder="1" applyAlignment="1">
      <alignment vertical="center"/>
    </xf>
    <xf numFmtId="0" fontId="3" fillId="4" borderId="0" xfId="0" applyFont="1" applyFill="1" applyAlignment="1">
      <alignment horizontal="left" vertical="center"/>
    </xf>
    <xf numFmtId="16" fontId="3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166" fontId="7" fillId="4" borderId="1" xfId="0" applyNumberFormat="1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/>
    </xf>
    <xf numFmtId="166" fontId="5" fillId="4" borderId="31" xfId="2" applyNumberFormat="1" applyFont="1" applyFill="1" applyBorder="1" applyAlignment="1">
      <alignment vertical="center"/>
    </xf>
    <xf numFmtId="166" fontId="5" fillId="4" borderId="1" xfId="2" applyNumberFormat="1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166" fontId="5" fillId="4" borderId="8" xfId="2" applyNumberFormat="1" applyFont="1" applyFill="1" applyBorder="1" applyAlignment="1">
      <alignment vertical="center"/>
    </xf>
    <xf numFmtId="166" fontId="6" fillId="4" borderId="0" xfId="2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8" fillId="0" borderId="0" xfId="0" applyFont="1"/>
    <xf numFmtId="0" fontId="11" fillId="0" borderId="2" xfId="0" applyFont="1" applyFill="1" applyBorder="1" applyAlignment="1">
      <alignment vertical="center"/>
    </xf>
    <xf numFmtId="166" fontId="5" fillId="0" borderId="19" xfId="2" applyNumberFormat="1" applyFont="1" applyFill="1" applyBorder="1" applyAlignment="1">
      <alignment vertical="center"/>
    </xf>
    <xf numFmtId="166" fontId="5" fillId="0" borderId="1" xfId="2" applyNumberFormat="1" applyFont="1" applyFill="1" applyBorder="1" applyAlignment="1">
      <alignment vertical="center"/>
    </xf>
    <xf numFmtId="166" fontId="5" fillId="0" borderId="8" xfId="2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66" fontId="5" fillId="0" borderId="21" xfId="2" applyNumberFormat="1" applyFont="1" applyFill="1" applyBorder="1" applyAlignment="1">
      <alignment vertical="center"/>
    </xf>
    <xf numFmtId="166" fontId="5" fillId="0" borderId="22" xfId="2" applyNumberFormat="1" applyFont="1" applyFill="1" applyBorder="1" applyAlignment="1">
      <alignment vertical="center"/>
    </xf>
    <xf numFmtId="43" fontId="15" fillId="0" borderId="1" xfId="1" applyFont="1" applyBorder="1" applyAlignment="1">
      <alignment vertical="center" wrapText="1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1" applyNumberFormat="1" applyFont="1" applyFill="1" applyBorder="1" applyAlignment="1">
      <alignment horizontal="center" vertical="center"/>
    </xf>
    <xf numFmtId="166" fontId="5" fillId="6" borderId="1" xfId="2" applyNumberFormat="1" applyFont="1" applyFill="1" applyBorder="1" applyAlignment="1">
      <alignment vertical="center"/>
    </xf>
    <xf numFmtId="166" fontId="5" fillId="5" borderId="1" xfId="2" applyNumberFormat="1" applyFont="1" applyFill="1" applyBorder="1" applyAlignment="1">
      <alignment vertical="center"/>
    </xf>
    <xf numFmtId="166" fontId="5" fillId="6" borderId="19" xfId="2" applyNumberFormat="1" applyFont="1" applyFill="1" applyBorder="1" applyAlignment="1">
      <alignment vertical="center"/>
    </xf>
    <xf numFmtId="166" fontId="6" fillId="6" borderId="0" xfId="2" applyNumberFormat="1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166" fontId="6" fillId="5" borderId="0" xfId="2" applyNumberFormat="1" applyFont="1" applyFill="1" applyBorder="1" applyAlignment="1">
      <alignment vertical="center"/>
    </xf>
    <xf numFmtId="166" fontId="5" fillId="5" borderId="31" xfId="2" applyNumberFormat="1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22" fillId="6" borderId="0" xfId="0" applyFont="1" applyFill="1"/>
    <xf numFmtId="166" fontId="6" fillId="0" borderId="0" xfId="2" applyNumberFormat="1" applyFont="1" applyFill="1" applyBorder="1" applyAlignment="1">
      <alignment vertical="center"/>
    </xf>
    <xf numFmtId="16" fontId="22" fillId="0" borderId="0" xfId="0" applyNumberFormat="1" applyFont="1" applyBorder="1"/>
    <xf numFmtId="0" fontId="28" fillId="0" borderId="0" xfId="0" applyFont="1" applyBorder="1" applyAlignment="1">
      <alignment vertical="center" wrapText="1"/>
    </xf>
    <xf numFmtId="0" fontId="29" fillId="0" borderId="0" xfId="0" applyFont="1" applyBorder="1"/>
    <xf numFmtId="165" fontId="15" fillId="0" borderId="0" xfId="0" applyNumberFormat="1" applyFont="1" applyBorder="1"/>
    <xf numFmtId="0" fontId="7" fillId="0" borderId="2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1" fillId="0" borderId="37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5" borderId="37" xfId="0" applyFont="1" applyFill="1" applyBorder="1" applyAlignment="1">
      <alignment vertical="center"/>
    </xf>
    <xf numFmtId="0" fontId="6" fillId="3" borderId="38" xfId="0" applyFont="1" applyFill="1" applyBorder="1" applyAlignment="1">
      <alignment vertical="center"/>
    </xf>
    <xf numFmtId="0" fontId="6" fillId="3" borderId="34" xfId="0" applyFont="1" applyFill="1" applyBorder="1" applyAlignment="1">
      <alignment vertical="center"/>
    </xf>
    <xf numFmtId="166" fontId="39" fillId="3" borderId="21" xfId="2" applyNumberFormat="1" applyFont="1" applyFill="1" applyBorder="1" applyAlignment="1">
      <alignment vertical="center"/>
    </xf>
    <xf numFmtId="0" fontId="40" fillId="6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tabSelected="1" topLeftCell="A34" zoomScaleNormal="100" workbookViewId="0">
      <selection activeCell="E73" sqref="E73"/>
    </sheetView>
  </sheetViews>
  <sheetFormatPr defaultRowHeight="12.75" x14ac:dyDescent="0.25"/>
  <cols>
    <col min="1" max="1" width="3.28515625" style="5" customWidth="1"/>
    <col min="2" max="2" width="9.28515625" style="5" bestFit="1" customWidth="1"/>
    <col min="3" max="3" width="34.7109375" style="5" customWidth="1"/>
    <col min="4" max="4" width="25.140625" style="5" customWidth="1"/>
    <col min="5" max="5" width="25.7109375" style="5" customWidth="1"/>
    <col min="6" max="6" width="16.5703125" style="5" customWidth="1"/>
    <col min="7" max="7" width="22.42578125" style="5" customWidth="1"/>
    <col min="8" max="8" width="17.5703125" style="5" bestFit="1" customWidth="1"/>
    <col min="9" max="9" width="14.85546875" style="5" customWidth="1"/>
    <col min="10" max="10" width="13.7109375" style="5" customWidth="1"/>
    <col min="11" max="11" width="15.28515625" style="5" customWidth="1"/>
    <col min="12" max="12" width="13.7109375" style="5" customWidth="1"/>
    <col min="13" max="13" width="10.7109375" style="13" bestFit="1" customWidth="1"/>
    <col min="14" max="14" width="11.5703125" style="5" bestFit="1" customWidth="1"/>
    <col min="15" max="15" width="10.5703125" style="5" bestFit="1" customWidth="1"/>
    <col min="16" max="16384" width="9.140625" style="5"/>
  </cols>
  <sheetData>
    <row r="1" spans="1:14" ht="15" x14ac:dyDescent="0.25">
      <c r="A1" s="12" t="s">
        <v>0</v>
      </c>
    </row>
    <row r="2" spans="1:14" ht="15" x14ac:dyDescent="0.25">
      <c r="A2" s="12" t="s">
        <v>1</v>
      </c>
    </row>
    <row r="3" spans="1:14" s="14" customFormat="1" ht="15" x14ac:dyDescent="0.25">
      <c r="B3" s="15" t="s">
        <v>38</v>
      </c>
      <c r="M3" s="15"/>
    </row>
    <row r="4" spans="1:14" s="14" customFormat="1" ht="15" x14ac:dyDescent="0.25">
      <c r="C4" s="16" t="s">
        <v>28</v>
      </c>
      <c r="D4" s="17">
        <v>1000000</v>
      </c>
      <c r="M4" s="15"/>
    </row>
    <row r="5" spans="1:14" s="14" customFormat="1" ht="15" x14ac:dyDescent="0.25">
      <c r="C5" s="16" t="s">
        <v>26</v>
      </c>
      <c r="D5" s="18">
        <v>2.0499999999999998</v>
      </c>
      <c r="M5" s="15"/>
    </row>
    <row r="6" spans="1:14" s="14" customFormat="1" ht="15" x14ac:dyDescent="0.25">
      <c r="C6" s="16" t="s">
        <v>27</v>
      </c>
      <c r="D6" s="19">
        <f>+D5*D4</f>
        <v>2049999.9999999998</v>
      </c>
      <c r="E6" s="20"/>
      <c r="M6" s="15"/>
    </row>
    <row r="7" spans="1:14" s="14" customFormat="1" ht="15" x14ac:dyDescent="0.25">
      <c r="B7" s="15"/>
      <c r="C7" s="16" t="s">
        <v>29</v>
      </c>
      <c r="D7" s="19">
        <v>20000</v>
      </c>
      <c r="M7" s="15"/>
    </row>
    <row r="8" spans="1:14" s="14" customFormat="1" ht="15" x14ac:dyDescent="0.25">
      <c r="B8" s="15" t="s">
        <v>35</v>
      </c>
      <c r="M8" s="15"/>
    </row>
    <row r="9" spans="1:14" s="14" customFormat="1" ht="15.75" thickBot="1" x14ac:dyDescent="0.3">
      <c r="B9" s="14" t="s">
        <v>53</v>
      </c>
      <c r="C9" s="21"/>
      <c r="D9" s="22"/>
      <c r="M9" s="15"/>
    </row>
    <row r="10" spans="1:14" s="23" customFormat="1" ht="15.75" thickBot="1" x14ac:dyDescent="0.3">
      <c r="B10" s="14"/>
      <c r="C10" s="21"/>
      <c r="D10" s="20"/>
      <c r="E10" s="211" t="s">
        <v>3</v>
      </c>
      <c r="F10" s="212"/>
      <c r="G10" s="212"/>
      <c r="H10" s="212"/>
      <c r="I10" s="213" t="s">
        <v>4</v>
      </c>
      <c r="J10" s="214"/>
      <c r="K10" s="215"/>
      <c r="L10" s="216"/>
      <c r="M10" s="217"/>
      <c r="N10" s="216"/>
    </row>
    <row r="11" spans="1:14" s="23" customFormat="1" ht="15.75" thickBot="1" x14ac:dyDescent="0.3">
      <c r="B11" s="21"/>
      <c r="C11" s="21"/>
      <c r="D11" s="14"/>
      <c r="E11" s="211" t="s">
        <v>24</v>
      </c>
      <c r="F11" s="218"/>
      <c r="G11" s="211" t="s">
        <v>25</v>
      </c>
      <c r="H11" s="212"/>
      <c r="I11" s="219"/>
      <c r="J11" s="220"/>
      <c r="K11" s="221"/>
      <c r="L11" s="216"/>
      <c r="M11" s="217"/>
      <c r="N11" s="216"/>
    </row>
    <row r="12" spans="1:14" s="23" customFormat="1" ht="15" x14ac:dyDescent="0.25">
      <c r="B12" s="24" t="s">
        <v>5</v>
      </c>
      <c r="C12" s="24" t="s">
        <v>54</v>
      </c>
      <c r="D12" s="24" t="s">
        <v>32</v>
      </c>
      <c r="E12" s="222" t="s">
        <v>30</v>
      </c>
      <c r="F12" s="223" t="s">
        <v>31</v>
      </c>
      <c r="G12" s="222" t="s">
        <v>33</v>
      </c>
      <c r="H12" s="224" t="str">
        <f>+F12</f>
        <v>Variação R$</v>
      </c>
      <c r="I12" s="225"/>
      <c r="J12" s="226" t="s">
        <v>45</v>
      </c>
      <c r="K12" s="227" t="s">
        <v>36</v>
      </c>
      <c r="L12" s="216"/>
      <c r="M12" s="217"/>
      <c r="N12" s="216"/>
    </row>
    <row r="13" spans="1:14" s="23" customFormat="1" ht="15" x14ac:dyDescent="0.25">
      <c r="B13" s="25">
        <v>0</v>
      </c>
      <c r="C13" s="26">
        <f>+D5</f>
        <v>2.0499999999999998</v>
      </c>
      <c r="D13" s="27"/>
      <c r="E13" s="228"/>
      <c r="F13" s="228"/>
      <c r="G13" s="228"/>
      <c r="H13" s="228"/>
      <c r="I13" s="228"/>
      <c r="J13" s="228"/>
      <c r="K13" s="228"/>
      <c r="L13" s="216"/>
      <c r="M13" s="217"/>
      <c r="N13" s="216"/>
    </row>
    <row r="14" spans="1:14" s="23" customFormat="1" ht="15" x14ac:dyDescent="0.25">
      <c r="B14" s="25">
        <v>41654</v>
      </c>
      <c r="C14" s="26">
        <v>2.1</v>
      </c>
      <c r="D14" s="27">
        <f>+C14*$D$4</f>
        <v>2100000</v>
      </c>
      <c r="E14" s="229">
        <f>+C14-$C$13</f>
        <v>5.0000000000000266E-2</v>
      </c>
      <c r="F14" s="228">
        <f>+E14*$D$4</f>
        <v>50000.000000000269</v>
      </c>
      <c r="G14" s="229">
        <f>+C14-C13</f>
        <v>5.0000000000000266E-2</v>
      </c>
      <c r="H14" s="228">
        <f>+G14*D4</f>
        <v>50000.000000000269</v>
      </c>
      <c r="I14" s="228"/>
      <c r="J14" s="228"/>
      <c r="K14" s="228"/>
      <c r="L14" s="216"/>
      <c r="M14" s="217"/>
      <c r="N14" s="216"/>
    </row>
    <row r="15" spans="1:14" s="23" customFormat="1" ht="15" x14ac:dyDescent="0.25">
      <c r="B15" s="25">
        <v>41670</v>
      </c>
      <c r="C15" s="26">
        <v>2</v>
      </c>
      <c r="D15" s="27">
        <f>+C15*$D$4</f>
        <v>2000000</v>
      </c>
      <c r="E15" s="229">
        <f>+C15-$C$13</f>
        <v>-4.9999999999999822E-2</v>
      </c>
      <c r="F15" s="228">
        <f>+E15*$D$4</f>
        <v>-49999.999999999825</v>
      </c>
      <c r="G15" s="229">
        <f>+C15-C14</f>
        <v>-0.10000000000000009</v>
      </c>
      <c r="H15" s="228">
        <f>+G15*$D$4</f>
        <v>-100000.00000000009</v>
      </c>
      <c r="I15" s="228"/>
      <c r="J15" s="228">
        <f>+E35</f>
        <v>-11999.999999999985</v>
      </c>
      <c r="K15" s="228">
        <f>+J15+F15</f>
        <v>-61999.999999999811</v>
      </c>
      <c r="L15" s="216"/>
      <c r="M15" s="217"/>
      <c r="N15" s="216"/>
    </row>
    <row r="16" spans="1:14" s="23" customFormat="1" ht="15" x14ac:dyDescent="0.25">
      <c r="B16" s="25">
        <v>41685</v>
      </c>
      <c r="C16" s="26">
        <v>1.95</v>
      </c>
      <c r="D16" s="27">
        <f>+C16*$D$4</f>
        <v>1950000</v>
      </c>
      <c r="E16" s="229">
        <f>+C16-$C$13</f>
        <v>-9.9999999999999867E-2</v>
      </c>
      <c r="F16" s="228">
        <f>+E16*$D$4</f>
        <v>-99999.999999999869</v>
      </c>
      <c r="G16" s="229">
        <f>+C16-C15</f>
        <v>-5.0000000000000044E-2</v>
      </c>
      <c r="H16" s="228">
        <f>+G16*$D$4</f>
        <v>-50000.000000000044</v>
      </c>
      <c r="I16" s="228"/>
      <c r="J16" s="228"/>
      <c r="K16" s="228"/>
      <c r="L16" s="216"/>
      <c r="M16" s="217"/>
      <c r="N16" s="216"/>
    </row>
    <row r="17" spans="1:15" s="23" customFormat="1" ht="15" x14ac:dyDescent="0.25">
      <c r="B17" s="25">
        <v>41698</v>
      </c>
      <c r="C17" s="26">
        <v>1.9</v>
      </c>
      <c r="D17" s="27">
        <f>+C17*$D$4</f>
        <v>1900000</v>
      </c>
      <c r="E17" s="229">
        <f>+C17-$C$13</f>
        <v>-0.14999999999999991</v>
      </c>
      <c r="F17" s="228">
        <f>+E17*$D$4</f>
        <v>-149999.99999999991</v>
      </c>
      <c r="G17" s="229">
        <f>+C17-C16</f>
        <v>-5.0000000000000044E-2</v>
      </c>
      <c r="H17" s="228">
        <f>+G17*$D$4</f>
        <v>-50000.000000000044</v>
      </c>
      <c r="I17" s="228"/>
      <c r="J17" s="228"/>
      <c r="K17" s="228"/>
      <c r="L17" s="216"/>
      <c r="M17" s="217"/>
      <c r="N17" s="216"/>
    </row>
    <row r="18" spans="1:15" ht="15" x14ac:dyDescent="0.25">
      <c r="B18" s="28"/>
      <c r="C18" s="29"/>
      <c r="D18" s="27"/>
      <c r="E18" s="228"/>
      <c r="F18" s="228"/>
      <c r="G18" s="228" t="s">
        <v>34</v>
      </c>
      <c r="H18" s="228">
        <f>SUM(H14:H17)</f>
        <v>-149999.99999999988</v>
      </c>
      <c r="I18" s="228"/>
      <c r="J18" s="228"/>
      <c r="K18" s="228"/>
      <c r="L18" s="230"/>
      <c r="M18" s="231"/>
      <c r="N18" s="230"/>
    </row>
    <row r="19" spans="1:15" ht="15" x14ac:dyDescent="0.25">
      <c r="B19" s="12" t="s">
        <v>2</v>
      </c>
      <c r="E19" s="230"/>
      <c r="F19" s="230"/>
      <c r="G19" s="230"/>
      <c r="H19" s="230"/>
      <c r="I19" s="230"/>
      <c r="J19" s="230"/>
      <c r="K19" s="230"/>
      <c r="L19" s="230"/>
      <c r="M19" s="231"/>
      <c r="N19" s="230"/>
    </row>
    <row r="20" spans="1:15" ht="15" x14ac:dyDescent="0.25">
      <c r="B20" s="12"/>
      <c r="E20" s="230"/>
      <c r="F20" s="230"/>
      <c r="G20" s="230"/>
      <c r="H20" s="230"/>
      <c r="I20" s="230"/>
      <c r="J20" s="230"/>
      <c r="K20" s="230"/>
      <c r="L20" s="230"/>
      <c r="M20" s="231"/>
      <c r="N20" s="230"/>
    </row>
    <row r="21" spans="1:15" s="2" customFormat="1" ht="27.75" customHeight="1" x14ac:dyDescent="0.25">
      <c r="B21" s="3" t="s">
        <v>5</v>
      </c>
      <c r="C21" s="3" t="s">
        <v>6</v>
      </c>
      <c r="D21" s="4" t="s">
        <v>7</v>
      </c>
      <c r="E21" s="232" t="s">
        <v>8</v>
      </c>
      <c r="F21" s="232" t="s">
        <v>9</v>
      </c>
      <c r="G21" s="233"/>
      <c r="H21" s="234" t="str">
        <f>+D23</f>
        <v>CAIXA</v>
      </c>
      <c r="I21" s="234"/>
      <c r="J21" s="235"/>
      <c r="K21" s="236" t="str">
        <f>+E23</f>
        <v>IF - INSTRUMENTOS FINANCEIROS DERIVATIVOS</v>
      </c>
      <c r="L21" s="236"/>
      <c r="M21" s="237"/>
      <c r="N21" s="237"/>
    </row>
    <row r="22" spans="1:15" s="2" customFormat="1" ht="15" x14ac:dyDescent="0.25">
      <c r="A22" s="2">
        <v>1</v>
      </c>
      <c r="B22" s="9" t="s">
        <v>10</v>
      </c>
      <c r="C22" s="9" t="s">
        <v>11</v>
      </c>
      <c r="D22" s="4" t="s">
        <v>12</v>
      </c>
      <c r="E22" s="232" t="str">
        <f>+H21</f>
        <v>CAIXA</v>
      </c>
      <c r="F22" s="238">
        <v>20000</v>
      </c>
      <c r="G22" s="233"/>
      <c r="H22" s="239"/>
      <c r="I22" s="240">
        <f>+F22</f>
        <v>20000</v>
      </c>
      <c r="J22" s="237">
        <v>1</v>
      </c>
      <c r="K22" s="239"/>
      <c r="L22" s="241"/>
      <c r="M22" s="237"/>
      <c r="N22" s="237"/>
    </row>
    <row r="23" spans="1:15" ht="38.25" x14ac:dyDescent="0.25">
      <c r="A23" s="5">
        <v>2</v>
      </c>
      <c r="B23" s="6">
        <f>+B14</f>
        <v>41654</v>
      </c>
      <c r="C23" s="7" t="s">
        <v>13</v>
      </c>
      <c r="D23" s="1" t="s">
        <v>14</v>
      </c>
      <c r="E23" s="242" t="s">
        <v>15</v>
      </c>
      <c r="F23" s="238">
        <f>+H14</f>
        <v>50000.000000000269</v>
      </c>
      <c r="G23" s="233">
        <v>2</v>
      </c>
      <c r="H23" s="238">
        <f>+F23</f>
        <v>50000.000000000269</v>
      </c>
      <c r="I23" s="243">
        <f>+F24</f>
        <v>-100000.00000000009</v>
      </c>
      <c r="J23" s="237" t="s">
        <v>37</v>
      </c>
      <c r="K23" s="238">
        <f>+F24</f>
        <v>-100000.00000000009</v>
      </c>
      <c r="L23" s="243">
        <f>+F23</f>
        <v>50000.000000000269</v>
      </c>
      <c r="M23" s="237">
        <v>2</v>
      </c>
      <c r="N23" s="244"/>
    </row>
    <row r="24" spans="1:15" ht="36" customHeight="1" x14ac:dyDescent="0.25">
      <c r="A24" s="5">
        <v>3</v>
      </c>
      <c r="B24" s="6">
        <f>+B15</f>
        <v>41670</v>
      </c>
      <c r="C24" s="7" t="str">
        <f>+C23</f>
        <v>Recebimento/ Pagamento ajuste financeiro</v>
      </c>
      <c r="D24" s="1" t="str">
        <f>+E23</f>
        <v>IF - INSTRUMENTOS FINANCEIROS DERIVATIVOS</v>
      </c>
      <c r="E24" s="242" t="str">
        <f>+D23</f>
        <v>CAIXA</v>
      </c>
      <c r="F24" s="238">
        <f>+H15</f>
        <v>-100000.00000000009</v>
      </c>
      <c r="G24" s="245" t="s">
        <v>46</v>
      </c>
      <c r="H24" s="246">
        <f>+I23+H23</f>
        <v>-49999.999999999818</v>
      </c>
      <c r="I24" s="243">
        <f>+F27</f>
        <v>-50000.000000000044</v>
      </c>
      <c r="J24" s="237">
        <v>5</v>
      </c>
      <c r="K24" s="230"/>
      <c r="L24" s="243">
        <f>+F25</f>
        <v>-61999.999999999811</v>
      </c>
      <c r="M24" s="237">
        <v>4</v>
      </c>
      <c r="N24" s="244"/>
      <c r="O24" s="31"/>
    </row>
    <row r="25" spans="1:15" ht="42" customHeight="1" x14ac:dyDescent="0.25">
      <c r="A25" s="5">
        <v>4</v>
      </c>
      <c r="B25" s="6">
        <f>+B24</f>
        <v>41670</v>
      </c>
      <c r="C25" s="7" t="s">
        <v>16</v>
      </c>
      <c r="D25" s="1" t="s">
        <v>129</v>
      </c>
      <c r="E25" s="242" t="str">
        <f>+D24</f>
        <v>IF - INSTRUMENTOS FINANCEIROS DERIVATIVOS</v>
      </c>
      <c r="F25" s="238">
        <f>+K15</f>
        <v>-61999.999999999811</v>
      </c>
      <c r="G25" s="233">
        <v>8</v>
      </c>
      <c r="H25" s="238">
        <f>+F22</f>
        <v>20000</v>
      </c>
      <c r="I25" s="243">
        <f>+F28</f>
        <v>-50000.000000000044</v>
      </c>
      <c r="J25" s="237">
        <v>6</v>
      </c>
      <c r="K25" s="230"/>
      <c r="L25" s="246">
        <f>-K23-L23+L24</f>
        <v>-11999.999999999993</v>
      </c>
      <c r="M25" s="237" t="s">
        <v>39</v>
      </c>
      <c r="N25" s="244"/>
    </row>
    <row r="26" spans="1:15" ht="45.75" customHeight="1" x14ac:dyDescent="0.25">
      <c r="A26" s="209" t="s">
        <v>131</v>
      </c>
      <c r="B26" s="274">
        <f>+B25</f>
        <v>41670</v>
      </c>
      <c r="C26" s="275" t="s">
        <v>130</v>
      </c>
      <c r="D26" s="276" t="str">
        <f>+H35</f>
        <v>Empréstimos a Pagar</v>
      </c>
      <c r="E26" s="276" t="str">
        <f>+K35</f>
        <v>Resultado Ganho/Operda no valor justo de Ativos/Passivos</v>
      </c>
      <c r="F26" s="270">
        <f>+H36</f>
        <v>-61999.999999999811</v>
      </c>
      <c r="G26" s="233"/>
      <c r="H26" s="238"/>
      <c r="I26" s="243"/>
      <c r="J26" s="230">
        <v>5</v>
      </c>
      <c r="K26" s="238">
        <f>+F27</f>
        <v>-50000.000000000044</v>
      </c>
      <c r="L26" s="230"/>
      <c r="M26" s="237"/>
      <c r="N26" s="244"/>
    </row>
    <row r="27" spans="1:15" ht="25.5" customHeight="1" x14ac:dyDescent="0.25">
      <c r="A27" s="5">
        <v>5</v>
      </c>
      <c r="B27" s="6">
        <f>+B16</f>
        <v>41685</v>
      </c>
      <c r="C27" s="7" t="str">
        <f>+C23</f>
        <v>Recebimento/ Pagamento ajuste financeiro</v>
      </c>
      <c r="D27" s="1" t="str">
        <f>+D24</f>
        <v>IF - INSTRUMENTOS FINANCEIROS DERIVATIVOS</v>
      </c>
      <c r="E27" s="242" t="str">
        <f>+E24</f>
        <v>CAIXA</v>
      </c>
      <c r="F27" s="238">
        <f>+H16</f>
        <v>-50000.000000000044</v>
      </c>
      <c r="G27" s="233" t="s">
        <v>40</v>
      </c>
      <c r="H27" s="238"/>
      <c r="I27" s="243">
        <f>+H23+H25-I22+I23+I24+I25</f>
        <v>-149999.99999999991</v>
      </c>
      <c r="J27" s="11">
        <v>6</v>
      </c>
      <c r="K27" s="238">
        <f>+F28</f>
        <v>-50000.000000000044</v>
      </c>
      <c r="L27" s="243">
        <f>+F29</f>
        <v>-88000.000000000102</v>
      </c>
      <c r="M27" s="10">
        <v>7</v>
      </c>
      <c r="N27" s="237"/>
    </row>
    <row r="28" spans="1:15" ht="52.5" customHeight="1" x14ac:dyDescent="0.25">
      <c r="A28" s="5">
        <v>6</v>
      </c>
      <c r="B28" s="6">
        <f>+B17</f>
        <v>41698</v>
      </c>
      <c r="C28" s="7" t="str">
        <f>+C27</f>
        <v>Recebimento/ Pagamento ajuste financeiro</v>
      </c>
      <c r="D28" s="1" t="str">
        <f>+D27</f>
        <v>IF - INSTRUMENTOS FINANCEIROS DERIVATIVOS</v>
      </c>
      <c r="E28" s="1" t="str">
        <f>+E27</f>
        <v>CAIXA</v>
      </c>
      <c r="F28" s="30">
        <f>+F27</f>
        <v>-50000.000000000044</v>
      </c>
      <c r="G28" s="45"/>
      <c r="H28" s="251" t="str">
        <f>+D25</f>
        <v>Resultado - GANHO/PERDA COM  DERIVATIVOS</v>
      </c>
      <c r="I28" s="251"/>
      <c r="J28" s="11" t="s">
        <v>40</v>
      </c>
      <c r="K28" s="238">
        <f>-K23-K26-K27-L23+L24+L27</f>
        <v>0</v>
      </c>
      <c r="L28" s="230"/>
      <c r="N28" s="10"/>
    </row>
    <row r="29" spans="1:15" ht="36.75" customHeight="1" x14ac:dyDescent="0.25">
      <c r="A29" s="5">
        <v>7</v>
      </c>
      <c r="B29" s="6">
        <f>+B17</f>
        <v>41698</v>
      </c>
      <c r="C29" s="7" t="s">
        <v>17</v>
      </c>
      <c r="D29" s="1" t="str">
        <f>+D25</f>
        <v>Resultado - GANHO/PERDA COM  DERIVATIVOS</v>
      </c>
      <c r="E29" s="1" t="str">
        <f>+E25</f>
        <v>IF - INSTRUMENTOS FINANCEIROS DERIVATIVOS</v>
      </c>
      <c r="F29" s="30">
        <f>+F28+F27+F24+F23-F25</f>
        <v>-88000.000000000102</v>
      </c>
      <c r="G29" s="45">
        <v>4</v>
      </c>
      <c r="H29" s="34">
        <f>+F25</f>
        <v>-61999.999999999811</v>
      </c>
      <c r="I29" s="252"/>
      <c r="M29" s="5"/>
      <c r="N29" s="10"/>
    </row>
    <row r="30" spans="1:15" ht="42" customHeight="1" x14ac:dyDescent="0.25">
      <c r="A30" s="209" t="s">
        <v>132</v>
      </c>
      <c r="B30" s="274"/>
      <c r="C30" s="275" t="s">
        <v>130</v>
      </c>
      <c r="D30" s="276" t="str">
        <f>+H35</f>
        <v>Empréstimos a Pagar</v>
      </c>
      <c r="E30" s="276" t="str">
        <f>+E26</f>
        <v>Resultado Ganho/Operda no valor justo de Ativos/Passivos</v>
      </c>
      <c r="F30" s="270">
        <f>+H37</f>
        <v>-88000.000000000102</v>
      </c>
      <c r="G30" s="45"/>
      <c r="H30" s="34"/>
      <c r="I30" s="32"/>
      <c r="J30" s="11"/>
      <c r="K30" s="238"/>
      <c r="L30" s="230"/>
      <c r="N30" s="10"/>
    </row>
    <row r="31" spans="1:15" ht="36.75" customHeight="1" x14ac:dyDescent="0.25">
      <c r="A31" s="5">
        <v>8</v>
      </c>
      <c r="B31" s="6">
        <f>+B29</f>
        <v>41698</v>
      </c>
      <c r="C31" s="7" t="s">
        <v>18</v>
      </c>
      <c r="D31" s="33" t="str">
        <f>+E22</f>
        <v>CAIXA</v>
      </c>
      <c r="E31" s="33" t="str">
        <f>+D22</f>
        <v>OUTROS ATIVOS</v>
      </c>
      <c r="F31" s="30">
        <f>+F22</f>
        <v>20000</v>
      </c>
      <c r="G31" s="253" t="s">
        <v>41</v>
      </c>
      <c r="H31" s="41">
        <f>+H29</f>
        <v>-61999.999999999811</v>
      </c>
      <c r="I31" s="32"/>
      <c r="J31" s="10"/>
      <c r="K31" s="247" t="s">
        <v>12</v>
      </c>
      <c r="L31" s="247">
        <v>0</v>
      </c>
      <c r="M31" s="10"/>
      <c r="N31" s="10"/>
    </row>
    <row r="32" spans="1:15" ht="15" x14ac:dyDescent="0.25">
      <c r="F32" s="30"/>
      <c r="G32" s="45">
        <v>7</v>
      </c>
      <c r="H32" s="34">
        <f>+F29</f>
        <v>-88000.000000000102</v>
      </c>
      <c r="I32" s="32"/>
      <c r="J32" s="11">
        <v>1</v>
      </c>
      <c r="K32" s="248">
        <f>+I22</f>
        <v>20000</v>
      </c>
      <c r="L32" s="249">
        <f>+F31</f>
        <v>20000</v>
      </c>
      <c r="M32" s="10">
        <v>8</v>
      </c>
      <c r="N32" s="10"/>
    </row>
    <row r="33" spans="2:14" ht="15" x14ac:dyDescent="0.25">
      <c r="B33" s="14" t="s">
        <v>42</v>
      </c>
      <c r="G33" s="45" t="s">
        <v>40</v>
      </c>
      <c r="H33" s="34">
        <f>+H29+H32</f>
        <v>-149999.99999999991</v>
      </c>
      <c r="I33" s="254"/>
      <c r="J33" s="11" t="s">
        <v>40</v>
      </c>
      <c r="K33" s="250">
        <v>0</v>
      </c>
      <c r="L33" s="250">
        <v>0</v>
      </c>
      <c r="M33" s="10"/>
      <c r="N33" s="10"/>
    </row>
    <row r="34" spans="2:14" x14ac:dyDescent="0.25">
      <c r="B34" s="38" t="s">
        <v>43</v>
      </c>
      <c r="C34" s="31"/>
      <c r="G34" s="263"/>
      <c r="H34" s="264"/>
      <c r="I34" s="265"/>
      <c r="J34" s="263"/>
      <c r="K34" s="266"/>
      <c r="L34" s="266"/>
      <c r="M34" s="263"/>
      <c r="N34" s="10"/>
    </row>
    <row r="35" spans="2:14" ht="43.5" customHeight="1" x14ac:dyDescent="0.25">
      <c r="B35" s="38"/>
      <c r="C35" s="44">
        <f>+C15</f>
        <v>2</v>
      </c>
      <c r="E35" s="228">
        <f>NPV(D38,E36:E37)</f>
        <v>-11999.999999999985</v>
      </c>
      <c r="G35" s="263"/>
      <c r="H35" s="267" t="s">
        <v>128</v>
      </c>
      <c r="I35" s="267">
        <v>0</v>
      </c>
      <c r="J35" s="209"/>
      <c r="K35" s="268" t="s">
        <v>144</v>
      </c>
      <c r="L35" s="268"/>
      <c r="M35" s="263"/>
      <c r="N35" s="10"/>
    </row>
    <row r="36" spans="2:14" ht="15" x14ac:dyDescent="0.25">
      <c r="B36" s="39">
        <f>+B16</f>
        <v>41685</v>
      </c>
      <c r="C36" s="42">
        <v>1.99</v>
      </c>
      <c r="D36" s="42">
        <f>+C36-C35</f>
        <v>-1.0000000000000009E-2</v>
      </c>
      <c r="E36" s="27">
        <f>+D36*D4</f>
        <v>-10000.000000000009</v>
      </c>
      <c r="G36" s="269">
        <v>4</v>
      </c>
      <c r="H36" s="270">
        <f>+H29</f>
        <v>-61999.999999999811</v>
      </c>
      <c r="I36" s="271"/>
      <c r="J36" s="270"/>
      <c r="K36" s="270"/>
      <c r="L36" s="270">
        <f>+H36</f>
        <v>-61999.999999999811</v>
      </c>
      <c r="M36" s="269">
        <v>4</v>
      </c>
      <c r="N36" s="10"/>
    </row>
    <row r="37" spans="2:14" ht="15" x14ac:dyDescent="0.25">
      <c r="B37" s="39">
        <f>+B17</f>
        <v>41698</v>
      </c>
      <c r="C37" s="42">
        <v>1.9877152</v>
      </c>
      <c r="D37" s="42">
        <f>+C37-C36</f>
        <v>-2.2847999999999757E-3</v>
      </c>
      <c r="E37" s="27">
        <f>+D37*D4</f>
        <v>-2284.7999999999756</v>
      </c>
      <c r="G37" s="269">
        <v>7</v>
      </c>
      <c r="H37" s="270">
        <f>+H32</f>
        <v>-88000.000000000102</v>
      </c>
      <c r="I37" s="272"/>
      <c r="J37" s="270"/>
      <c r="K37" s="270"/>
      <c r="L37" s="270">
        <f>+H37</f>
        <v>-88000.000000000102</v>
      </c>
      <c r="M37" s="269">
        <v>4</v>
      </c>
    </row>
    <row r="38" spans="2:14" ht="15" x14ac:dyDescent="0.25">
      <c r="B38" s="5" t="s">
        <v>52</v>
      </c>
      <c r="D38" s="43">
        <v>0.02</v>
      </c>
      <c r="E38" s="5" t="s">
        <v>44</v>
      </c>
      <c r="G38" s="270"/>
      <c r="H38" s="270"/>
      <c r="I38" s="270"/>
      <c r="J38" s="270"/>
      <c r="K38" s="266"/>
      <c r="L38" s="266"/>
      <c r="M38" s="273"/>
    </row>
    <row r="39" spans="2:14" ht="13.5" thickBot="1" x14ac:dyDescent="0.3">
      <c r="D39" s="43"/>
      <c r="H39" s="36"/>
      <c r="I39" s="35"/>
      <c r="J39" s="37"/>
      <c r="K39" s="37"/>
      <c r="L39" s="37"/>
    </row>
    <row r="40" spans="2:14" ht="18" x14ac:dyDescent="0.25">
      <c r="C40" s="54" t="s">
        <v>51</v>
      </c>
      <c r="D40" s="49">
        <v>1</v>
      </c>
      <c r="E40" s="50">
        <v>2</v>
      </c>
      <c r="F40" s="50">
        <v>3</v>
      </c>
      <c r="G40" s="299">
        <v>4</v>
      </c>
      <c r="H40" s="51">
        <v>5</v>
      </c>
      <c r="I40" s="51">
        <v>6</v>
      </c>
      <c r="J40" s="300">
        <v>7</v>
      </c>
      <c r="K40" s="50">
        <v>8</v>
      </c>
      <c r="L40" s="257" t="s">
        <v>34</v>
      </c>
    </row>
    <row r="41" spans="2:14" ht="15" x14ac:dyDescent="0.25">
      <c r="C41" s="47" t="s">
        <v>48</v>
      </c>
      <c r="D41" s="52"/>
      <c r="E41" s="48"/>
      <c r="F41" s="48"/>
      <c r="G41" s="48"/>
      <c r="H41" s="48"/>
      <c r="I41" s="48"/>
      <c r="J41" s="48"/>
      <c r="K41" s="48"/>
      <c r="L41" s="53"/>
    </row>
    <row r="42" spans="2:14" ht="15" x14ac:dyDescent="0.25">
      <c r="C42" s="46" t="s">
        <v>14</v>
      </c>
      <c r="D42" s="52">
        <f>-F22</f>
        <v>-20000</v>
      </c>
      <c r="E42" s="48">
        <f>+F23</f>
        <v>50000.000000000269</v>
      </c>
      <c r="F42" s="48">
        <f>+F24</f>
        <v>-100000.00000000009</v>
      </c>
      <c r="G42" s="48"/>
      <c r="H42" s="48">
        <f>-H43</f>
        <v>-50000.000000000044</v>
      </c>
      <c r="I42" s="48">
        <f>+F28</f>
        <v>-50000.000000000044</v>
      </c>
      <c r="J42" s="48"/>
      <c r="K42" s="48">
        <f>-D42</f>
        <v>20000</v>
      </c>
      <c r="L42" s="53">
        <f>SUM(D42:K42)</f>
        <v>-149999.99999999991</v>
      </c>
    </row>
    <row r="43" spans="2:14" ht="15" x14ac:dyDescent="0.25">
      <c r="C43" s="46" t="s">
        <v>47</v>
      </c>
      <c r="D43" s="52"/>
      <c r="E43" s="48"/>
      <c r="F43" s="48">
        <f>-F42</f>
        <v>100000.00000000009</v>
      </c>
      <c r="G43" s="48"/>
      <c r="H43" s="48">
        <f>-F28</f>
        <v>50000.000000000044</v>
      </c>
      <c r="I43" s="48">
        <f>-I42</f>
        <v>50000.000000000044</v>
      </c>
      <c r="J43" s="48"/>
      <c r="K43" s="48"/>
      <c r="L43" s="53">
        <f t="shared" ref="L43:L49" si="0">SUM(D43:K43)</f>
        <v>200000.00000000017</v>
      </c>
    </row>
    <row r="44" spans="2:14" ht="15" x14ac:dyDescent="0.25">
      <c r="C44" s="46" t="s">
        <v>12</v>
      </c>
      <c r="D44" s="52">
        <f>-D42</f>
        <v>20000</v>
      </c>
      <c r="E44" s="48"/>
      <c r="F44" s="48"/>
      <c r="G44" s="48"/>
      <c r="H44" s="48"/>
      <c r="I44" s="48"/>
      <c r="J44" s="48"/>
      <c r="K44" s="48">
        <f>-K42</f>
        <v>-20000</v>
      </c>
      <c r="L44" s="53">
        <f>SUM(D44:K44)</f>
        <v>0</v>
      </c>
    </row>
    <row r="45" spans="2:14" ht="15" x14ac:dyDescent="0.25">
      <c r="C45" s="47" t="s">
        <v>49</v>
      </c>
      <c r="D45" s="52"/>
      <c r="E45" s="48"/>
      <c r="F45" s="48"/>
      <c r="G45" s="48"/>
      <c r="H45" s="48"/>
      <c r="I45" s="48"/>
      <c r="J45" s="48"/>
      <c r="K45" s="256"/>
      <c r="L45" s="53"/>
    </row>
    <row r="46" spans="2:14" ht="15" x14ac:dyDescent="0.25">
      <c r="C46" s="280" t="s">
        <v>133</v>
      </c>
      <c r="D46" s="208"/>
      <c r="E46" s="279"/>
      <c r="F46" s="279"/>
      <c r="G46" s="279">
        <f>-G47</f>
        <v>-61999.999999999811</v>
      </c>
      <c r="H46" s="279"/>
      <c r="I46" s="279"/>
      <c r="J46" s="279">
        <f>-J47</f>
        <v>-88000.000000000102</v>
      </c>
      <c r="K46" s="281"/>
      <c r="L46" s="282"/>
    </row>
    <row r="47" spans="2:14" ht="15" x14ac:dyDescent="0.25">
      <c r="C47" s="47" t="str">
        <f>+C43</f>
        <v>IF - DERIVATIVOS</v>
      </c>
      <c r="D47" s="52"/>
      <c r="E47" s="48">
        <f>E42</f>
        <v>50000.000000000269</v>
      </c>
      <c r="F47" s="48"/>
      <c r="G47" s="48">
        <f>-F25</f>
        <v>61999.999999999811</v>
      </c>
      <c r="H47" s="48"/>
      <c r="I47" s="48"/>
      <c r="J47" s="48">
        <f>-F29</f>
        <v>88000.000000000102</v>
      </c>
      <c r="K47" s="48"/>
      <c r="L47" s="53">
        <f t="shared" si="0"/>
        <v>200000.00000000017</v>
      </c>
    </row>
    <row r="48" spans="2:14" ht="15" x14ac:dyDescent="0.25">
      <c r="C48" s="47" t="s">
        <v>50</v>
      </c>
      <c r="D48" s="52"/>
      <c r="E48" s="48"/>
      <c r="F48" s="48"/>
      <c r="G48" s="48"/>
      <c r="H48" s="48"/>
      <c r="I48" s="48"/>
      <c r="J48" s="48"/>
      <c r="K48" s="48"/>
      <c r="L48" s="53"/>
    </row>
    <row r="49" spans="2:12" ht="15" x14ac:dyDescent="0.25">
      <c r="C49" s="277" t="s">
        <v>134</v>
      </c>
      <c r="D49" s="208"/>
      <c r="E49" s="279"/>
      <c r="F49" s="279"/>
      <c r="G49" s="279">
        <f>+G51</f>
        <v>-61999.999999999811</v>
      </c>
      <c r="H49" s="279"/>
      <c r="I49" s="279"/>
      <c r="J49" s="279">
        <f>+J51</f>
        <v>-88000.000000000102</v>
      </c>
      <c r="K49" s="281"/>
      <c r="L49" s="285"/>
    </row>
    <row r="50" spans="2:12" ht="15" x14ac:dyDescent="0.25">
      <c r="C50" s="277" t="s">
        <v>143</v>
      </c>
      <c r="D50" s="278"/>
      <c r="E50" s="279"/>
      <c r="F50" s="279"/>
      <c r="G50" s="279">
        <f>-G51</f>
        <v>61999.999999999811</v>
      </c>
      <c r="H50" s="279"/>
      <c r="I50" s="279"/>
      <c r="J50" s="279">
        <f>-J51</f>
        <v>88000.000000000102</v>
      </c>
      <c r="K50" s="279"/>
      <c r="L50" s="279"/>
    </row>
    <row r="51" spans="2:12" ht="15.75" thickBot="1" x14ac:dyDescent="0.3">
      <c r="C51" s="284" t="s">
        <v>125</v>
      </c>
      <c r="D51" s="258"/>
      <c r="E51" s="259"/>
      <c r="F51" s="259"/>
      <c r="G51" s="260">
        <f>+F25</f>
        <v>-61999.999999999811</v>
      </c>
      <c r="H51" s="260"/>
      <c r="I51" s="260"/>
      <c r="J51" s="260">
        <f>+F29</f>
        <v>-88000.000000000102</v>
      </c>
      <c r="K51" s="260"/>
      <c r="L51" s="261">
        <f>SUM(D49:K49)</f>
        <v>-149999.99999999991</v>
      </c>
    </row>
    <row r="52" spans="2:12" hidden="1" x14ac:dyDescent="0.25">
      <c r="H52" s="36"/>
      <c r="I52" s="35"/>
      <c r="J52" s="37"/>
      <c r="K52" s="37"/>
      <c r="L52" s="37"/>
    </row>
    <row r="53" spans="2:12" hidden="1" x14ac:dyDescent="0.25">
      <c r="H53" s="36"/>
      <c r="I53" s="35"/>
      <c r="J53" s="37"/>
      <c r="K53" s="37"/>
      <c r="L53" s="37"/>
    </row>
    <row r="54" spans="2:12" hidden="1" x14ac:dyDescent="0.25">
      <c r="H54" s="36"/>
      <c r="I54" s="35"/>
      <c r="J54" s="37"/>
      <c r="K54" s="37"/>
      <c r="L54" s="37"/>
    </row>
    <row r="55" spans="2:12" hidden="1" x14ac:dyDescent="0.25">
      <c r="B55" s="40" t="s">
        <v>19</v>
      </c>
      <c r="H55" s="8"/>
      <c r="I55" s="8"/>
      <c r="J55" s="8"/>
      <c r="K55" s="8"/>
      <c r="L55" s="8"/>
    </row>
    <row r="56" spans="2:12" hidden="1" x14ac:dyDescent="0.25">
      <c r="B56" s="5" t="s">
        <v>20</v>
      </c>
      <c r="H56" s="8"/>
      <c r="I56" s="8"/>
      <c r="J56" s="8"/>
      <c r="K56" s="8"/>
      <c r="L56" s="8"/>
    </row>
    <row r="57" spans="2:12" hidden="1" x14ac:dyDescent="0.25"/>
    <row r="58" spans="2:12" hidden="1" x14ac:dyDescent="0.25">
      <c r="B58" s="40" t="s">
        <v>21</v>
      </c>
    </row>
    <row r="59" spans="2:12" hidden="1" x14ac:dyDescent="0.25">
      <c r="B59" s="5" t="s">
        <v>22</v>
      </c>
    </row>
    <row r="60" spans="2:12" hidden="1" x14ac:dyDescent="0.25">
      <c r="B60" s="5" t="s">
        <v>23</v>
      </c>
    </row>
    <row r="61" spans="2:12" hidden="1" x14ac:dyDescent="0.25"/>
    <row r="62" spans="2:12" hidden="1" x14ac:dyDescent="0.25"/>
    <row r="63" spans="2:12" hidden="1" x14ac:dyDescent="0.25"/>
    <row r="64" spans="2:12" ht="18.75" x14ac:dyDescent="0.3">
      <c r="B64" s="286" t="s">
        <v>19</v>
      </c>
    </row>
    <row r="65" spans="2:12" ht="15" x14ac:dyDescent="0.25">
      <c r="B65" s="114"/>
    </row>
    <row r="66" spans="2:12" ht="15" x14ac:dyDescent="0.25">
      <c r="B66" s="111" t="s">
        <v>20</v>
      </c>
      <c r="C66" s="262" t="s">
        <v>126</v>
      </c>
      <c r="D66" s="262"/>
      <c r="E66" s="262"/>
      <c r="F66" s="262"/>
      <c r="G66" s="262"/>
      <c r="H66" s="262"/>
      <c r="I66" s="262"/>
      <c r="J66" s="255"/>
      <c r="K66" s="255"/>
      <c r="L66" s="255"/>
    </row>
    <row r="67" spans="2:12" ht="15" x14ac:dyDescent="0.25">
      <c r="B67" s="59"/>
      <c r="C67" s="262" t="s">
        <v>140</v>
      </c>
      <c r="D67" s="262"/>
      <c r="E67" s="262"/>
      <c r="F67" s="262"/>
      <c r="G67" s="262"/>
      <c r="H67" s="262"/>
      <c r="I67" s="262"/>
      <c r="J67" s="255"/>
      <c r="K67" s="255"/>
      <c r="L67" s="255"/>
    </row>
    <row r="68" spans="2:12" ht="15" x14ac:dyDescent="0.25">
      <c r="C68" s="262" t="s">
        <v>135</v>
      </c>
      <c r="D68" s="262"/>
      <c r="E68" s="262"/>
    </row>
    <row r="69" spans="2:12" ht="18.75" x14ac:dyDescent="0.3">
      <c r="B69" s="286" t="s">
        <v>21</v>
      </c>
    </row>
    <row r="71" spans="2:12" ht="15" x14ac:dyDescent="0.25">
      <c r="C71" s="283" t="s">
        <v>127</v>
      </c>
      <c r="D71" s="283"/>
      <c r="E71" s="283"/>
      <c r="F71" s="283"/>
      <c r="G71" s="283"/>
      <c r="H71" s="283"/>
      <c r="I71" s="283"/>
      <c r="J71" s="209"/>
      <c r="K71" s="209"/>
      <c r="L71" s="209"/>
    </row>
    <row r="72" spans="2:12" ht="15" x14ac:dyDescent="0.25">
      <c r="C72" s="283" t="s">
        <v>148</v>
      </c>
      <c r="D72" s="283"/>
      <c r="E72" s="283"/>
      <c r="F72" s="283"/>
      <c r="G72" s="283"/>
      <c r="H72" s="283"/>
      <c r="I72" s="283"/>
      <c r="J72" s="209"/>
      <c r="K72" s="209"/>
      <c r="L72" s="209"/>
    </row>
    <row r="73" spans="2:12" ht="15" x14ac:dyDescent="0.25">
      <c r="C73" s="283" t="s">
        <v>136</v>
      </c>
      <c r="D73" s="283"/>
      <c r="E73" s="283"/>
      <c r="F73" s="283"/>
      <c r="G73" s="283"/>
    </row>
  </sheetData>
  <mergeCells count="8">
    <mergeCell ref="K35:L35"/>
    <mergeCell ref="K31:L31"/>
    <mergeCell ref="K21:L21"/>
    <mergeCell ref="H28:I28"/>
    <mergeCell ref="E10:H10"/>
    <mergeCell ref="E11:F11"/>
    <mergeCell ref="G11:H11"/>
    <mergeCell ref="I10:K10"/>
  </mergeCells>
  <pageMargins left="0.15748031496062992" right="7.874015748031496E-2" top="0.47244094488188981" bottom="0.43307086614173229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topLeftCell="A24" zoomScaleNormal="100" workbookViewId="0">
      <selection activeCell="E34" sqref="E34"/>
    </sheetView>
  </sheetViews>
  <sheetFormatPr defaultRowHeight="15" x14ac:dyDescent="0.25"/>
  <cols>
    <col min="1" max="1" width="3.28515625" style="59" customWidth="1"/>
    <col min="2" max="2" width="9.140625" style="59"/>
    <col min="3" max="3" width="22.5703125" style="59" customWidth="1"/>
    <col min="4" max="4" width="25.140625" style="59" customWidth="1"/>
    <col min="5" max="5" width="20.85546875" style="59" customWidth="1"/>
    <col min="6" max="6" width="13.7109375" style="59" customWidth="1"/>
    <col min="7" max="7" width="12.42578125" style="59" customWidth="1"/>
    <col min="8" max="8" width="12.85546875" style="59" customWidth="1"/>
    <col min="9" max="9" width="12.140625" style="59" customWidth="1"/>
    <col min="10" max="10" width="15.28515625" style="59" customWidth="1"/>
    <col min="11" max="11" width="14.28515625" style="59" customWidth="1"/>
    <col min="12" max="12" width="14" style="59" customWidth="1"/>
    <col min="13" max="13" width="10.5703125" style="59" bestFit="1" customWidth="1"/>
    <col min="14" max="16384" width="9.140625" style="59"/>
  </cols>
  <sheetData>
    <row r="1" spans="1:10" s="56" customFormat="1" ht="12.75" x14ac:dyDescent="0.25">
      <c r="A1" s="55" t="s">
        <v>0</v>
      </c>
    </row>
    <row r="2" spans="1:10" ht="18.75" x14ac:dyDescent="0.4">
      <c r="A2" s="57" t="s">
        <v>55</v>
      </c>
      <c r="B2" s="58"/>
    </row>
    <row r="3" spans="1:10" ht="15.75" x14ac:dyDescent="0.25">
      <c r="B3" s="60" t="s">
        <v>56</v>
      </c>
      <c r="E3" s="61">
        <v>1000</v>
      </c>
    </row>
    <row r="4" spans="1:10" ht="15.75" x14ac:dyDescent="0.25">
      <c r="B4" s="60" t="s">
        <v>57</v>
      </c>
      <c r="D4" s="62">
        <v>41685</v>
      </c>
    </row>
    <row r="5" spans="1:10" ht="15.75" x14ac:dyDescent="0.25">
      <c r="B5" s="60" t="s">
        <v>58</v>
      </c>
      <c r="D5" s="62">
        <v>41729</v>
      </c>
    </row>
    <row r="6" spans="1:10" ht="15.75" x14ac:dyDescent="0.25">
      <c r="B6" s="60" t="s">
        <v>59</v>
      </c>
      <c r="D6" s="63">
        <v>2.4</v>
      </c>
    </row>
    <row r="7" spans="1:10" ht="15.75" x14ac:dyDescent="0.25">
      <c r="B7" s="60" t="s">
        <v>60</v>
      </c>
      <c r="D7" s="63">
        <v>0.2</v>
      </c>
    </row>
    <row r="8" spans="1:10" ht="15.75" x14ac:dyDescent="0.25">
      <c r="B8" s="60" t="s">
        <v>61</v>
      </c>
    </row>
    <row r="9" spans="1:10" ht="15.75" x14ac:dyDescent="0.25">
      <c r="B9" s="60"/>
    </row>
    <row r="10" spans="1:10" ht="15.75" x14ac:dyDescent="0.25">
      <c r="B10" s="64" t="s">
        <v>62</v>
      </c>
      <c r="C10" s="65"/>
      <c r="D10" s="66"/>
      <c r="E10" s="66"/>
    </row>
    <row r="11" spans="1:10" x14ac:dyDescent="0.25">
      <c r="B11" s="67"/>
      <c r="C11" s="67"/>
      <c r="D11" s="67"/>
      <c r="E11" s="67"/>
      <c r="F11" s="199"/>
      <c r="G11" s="199"/>
      <c r="H11" s="199"/>
      <c r="I11" s="199"/>
      <c r="J11" s="68"/>
    </row>
    <row r="12" spans="1:10" x14ac:dyDescent="0.25">
      <c r="B12" s="69" t="s">
        <v>5</v>
      </c>
      <c r="C12" s="69" t="s">
        <v>63</v>
      </c>
      <c r="D12" s="69" t="s">
        <v>64</v>
      </c>
      <c r="E12" s="70"/>
      <c r="F12" s="67"/>
      <c r="G12" s="67"/>
      <c r="H12" s="67"/>
      <c r="I12" s="65"/>
      <c r="J12" s="65"/>
    </row>
    <row r="13" spans="1:10" x14ac:dyDescent="0.25">
      <c r="B13" s="71">
        <v>41685</v>
      </c>
      <c r="C13" s="69" t="s">
        <v>65</v>
      </c>
      <c r="D13" s="72">
        <v>200</v>
      </c>
      <c r="E13" s="70"/>
      <c r="F13" s="67"/>
      <c r="G13" s="67"/>
      <c r="H13" s="67"/>
      <c r="I13" s="65"/>
      <c r="J13" s="65"/>
    </row>
    <row r="14" spans="1:10" ht="45" x14ac:dyDescent="0.25">
      <c r="B14" s="73">
        <v>41698</v>
      </c>
      <c r="C14" s="74" t="s">
        <v>66</v>
      </c>
      <c r="D14" s="75">
        <v>50</v>
      </c>
      <c r="E14" s="67" t="s">
        <v>67</v>
      </c>
      <c r="F14" s="76"/>
      <c r="G14" s="77"/>
      <c r="H14" s="78"/>
      <c r="I14" s="79"/>
      <c r="J14" s="65"/>
    </row>
    <row r="15" spans="1:10" x14ac:dyDescent="0.25">
      <c r="B15" s="73">
        <v>41729</v>
      </c>
      <c r="C15" s="80" t="s">
        <v>68</v>
      </c>
      <c r="D15" s="75">
        <v>2400</v>
      </c>
    </row>
    <row r="16" spans="1:10" x14ac:dyDescent="0.25">
      <c r="B16" s="73">
        <v>41729</v>
      </c>
      <c r="C16" s="80" t="s">
        <v>69</v>
      </c>
      <c r="D16" s="75">
        <v>2700</v>
      </c>
    </row>
    <row r="17" spans="1:13" x14ac:dyDescent="0.25">
      <c r="B17" s="73"/>
      <c r="C17" s="80"/>
      <c r="D17" s="81"/>
    </row>
    <row r="18" spans="1:13" s="84" customFormat="1" ht="35.25" customHeight="1" x14ac:dyDescent="0.25">
      <c r="B18" s="82" t="s">
        <v>5</v>
      </c>
      <c r="C18" s="82" t="s">
        <v>6</v>
      </c>
      <c r="D18" s="83" t="s">
        <v>70</v>
      </c>
      <c r="E18" s="83" t="s">
        <v>71</v>
      </c>
      <c r="F18" s="83" t="s">
        <v>9</v>
      </c>
      <c r="H18" s="85" t="s">
        <v>14</v>
      </c>
      <c r="I18" s="85"/>
      <c r="K18" s="200" t="s">
        <v>72</v>
      </c>
      <c r="L18" s="200"/>
    </row>
    <row r="19" spans="1:13" s="89" customFormat="1" ht="25.5" x14ac:dyDescent="0.25">
      <c r="A19" s="89">
        <v>1</v>
      </c>
      <c r="B19" s="86">
        <v>41685</v>
      </c>
      <c r="C19" s="87" t="s">
        <v>65</v>
      </c>
      <c r="D19" s="88" t="s">
        <v>72</v>
      </c>
      <c r="E19" s="88" t="s">
        <v>14</v>
      </c>
      <c r="F19" s="298">
        <v>200</v>
      </c>
      <c r="H19" s="90"/>
      <c r="I19" s="91">
        <v>200</v>
      </c>
      <c r="J19" s="92"/>
      <c r="K19" s="90">
        <v>200</v>
      </c>
      <c r="L19" s="91" t="s">
        <v>73</v>
      </c>
    </row>
    <row r="20" spans="1:13" ht="36" customHeight="1" x14ac:dyDescent="0.25">
      <c r="A20" s="59">
        <v>2</v>
      </c>
      <c r="B20" s="73">
        <v>41698</v>
      </c>
      <c r="C20" s="93" t="s">
        <v>66</v>
      </c>
      <c r="D20" s="88" t="s">
        <v>72</v>
      </c>
      <c r="E20" s="88" t="s">
        <v>74</v>
      </c>
      <c r="F20" s="104">
        <v>50</v>
      </c>
      <c r="H20" s="95" t="s">
        <v>73</v>
      </c>
      <c r="I20" s="96">
        <v>2400</v>
      </c>
      <c r="J20" s="97"/>
      <c r="K20" s="95">
        <v>50</v>
      </c>
      <c r="L20" s="98"/>
      <c r="M20" s="99"/>
    </row>
    <row r="21" spans="1:13" ht="36" customHeight="1" x14ac:dyDescent="0.25">
      <c r="A21" s="59">
        <v>3</v>
      </c>
      <c r="B21" s="73">
        <v>41729</v>
      </c>
      <c r="C21" s="87" t="s">
        <v>75</v>
      </c>
      <c r="D21" s="88" t="s">
        <v>72</v>
      </c>
      <c r="E21" s="88" t="s">
        <v>14</v>
      </c>
      <c r="F21" s="104">
        <v>2400</v>
      </c>
      <c r="H21" s="95"/>
      <c r="I21" s="96"/>
      <c r="J21" s="97"/>
      <c r="K21" s="95"/>
      <c r="L21" s="98"/>
      <c r="M21" s="99"/>
    </row>
    <row r="22" spans="1:13" ht="33" customHeight="1" x14ac:dyDescent="0.25">
      <c r="A22" s="59">
        <v>4</v>
      </c>
      <c r="B22" s="73">
        <v>41729</v>
      </c>
      <c r="C22" s="93" t="s">
        <v>66</v>
      </c>
      <c r="D22" s="88" t="s">
        <v>72</v>
      </c>
      <c r="E22" s="88" t="s">
        <v>74</v>
      </c>
      <c r="F22" s="104">
        <v>50</v>
      </c>
      <c r="H22" s="100"/>
      <c r="I22" s="96"/>
      <c r="J22" s="100"/>
      <c r="K22" s="95">
        <v>2400</v>
      </c>
      <c r="L22" s="101"/>
      <c r="M22" s="99"/>
    </row>
    <row r="23" spans="1:13" ht="39.75" customHeight="1" x14ac:dyDescent="0.25">
      <c r="A23" s="59">
        <v>5</v>
      </c>
      <c r="B23" s="73">
        <v>41729</v>
      </c>
      <c r="C23" s="87" t="s">
        <v>76</v>
      </c>
      <c r="D23" s="88" t="s">
        <v>77</v>
      </c>
      <c r="E23" s="88" t="s">
        <v>72</v>
      </c>
      <c r="F23" s="104">
        <v>2700</v>
      </c>
      <c r="H23" s="102">
        <v>100</v>
      </c>
      <c r="I23" s="102"/>
      <c r="J23" s="100"/>
      <c r="K23" s="95">
        <v>50</v>
      </c>
      <c r="L23" s="98"/>
    </row>
    <row r="24" spans="1:13" ht="39.75" customHeight="1" thickBot="1" x14ac:dyDescent="0.3">
      <c r="A24" s="59">
        <v>6</v>
      </c>
      <c r="B24" s="73">
        <v>41729</v>
      </c>
      <c r="C24" s="87" t="s">
        <v>78</v>
      </c>
      <c r="D24" s="88" t="s">
        <v>14</v>
      </c>
      <c r="E24" s="88" t="s">
        <v>72</v>
      </c>
      <c r="F24" s="104">
        <v>2700</v>
      </c>
      <c r="G24" s="59" t="s">
        <v>138</v>
      </c>
      <c r="H24" s="201" t="s">
        <v>74</v>
      </c>
      <c r="I24" s="201"/>
      <c r="K24" s="103">
        <v>2700</v>
      </c>
      <c r="L24" s="103">
        <v>0</v>
      </c>
    </row>
    <row r="25" spans="1:13" ht="41.25" customHeight="1" thickTop="1" x14ac:dyDescent="0.25">
      <c r="H25" s="105"/>
      <c r="I25" s="106">
        <v>50</v>
      </c>
      <c r="K25" s="200" t="s">
        <v>77</v>
      </c>
      <c r="L25" s="200"/>
    </row>
    <row r="26" spans="1:13" ht="36.75" customHeight="1" x14ac:dyDescent="0.25">
      <c r="B26" s="311"/>
      <c r="C26" s="312"/>
      <c r="D26" s="313"/>
      <c r="E26" s="313"/>
      <c r="F26" s="314"/>
      <c r="H26" s="97"/>
      <c r="I26" s="96">
        <v>50</v>
      </c>
      <c r="K26" s="107" t="s">
        <v>73</v>
      </c>
      <c r="L26" s="108"/>
    </row>
    <row r="27" spans="1:13" ht="15.75" thickBot="1" x14ac:dyDescent="0.3">
      <c r="H27" s="109"/>
      <c r="I27" s="110">
        <v>100</v>
      </c>
      <c r="J27" s="67"/>
    </row>
    <row r="28" spans="1:13" s="5" customFormat="1" ht="25.5" x14ac:dyDescent="0.25">
      <c r="C28" s="315" t="s">
        <v>51</v>
      </c>
      <c r="D28" s="316"/>
      <c r="E28" s="49">
        <v>1</v>
      </c>
      <c r="F28" s="299">
        <v>2</v>
      </c>
      <c r="G28" s="50">
        <v>3</v>
      </c>
      <c r="H28" s="50">
        <v>4</v>
      </c>
      <c r="I28" s="51">
        <v>5</v>
      </c>
      <c r="J28" s="257" t="s">
        <v>34</v>
      </c>
      <c r="M28" s="13"/>
    </row>
    <row r="29" spans="1:13" s="5" customFormat="1" x14ac:dyDescent="0.25">
      <c r="C29" s="317" t="s">
        <v>48</v>
      </c>
      <c r="D29" s="287"/>
      <c r="E29" s="288"/>
      <c r="F29" s="289"/>
      <c r="G29" s="289"/>
      <c r="H29" s="289"/>
      <c r="I29" s="289"/>
      <c r="J29" s="290"/>
      <c r="M29" s="13"/>
    </row>
    <row r="30" spans="1:13" s="5" customFormat="1" x14ac:dyDescent="0.25">
      <c r="C30" s="318" t="s">
        <v>14</v>
      </c>
      <c r="D30" s="291"/>
      <c r="E30" s="288">
        <f>-F19</f>
        <v>-200</v>
      </c>
      <c r="F30" s="289"/>
      <c r="G30" s="289">
        <f>-F21</f>
        <v>-2400</v>
      </c>
      <c r="H30" s="289"/>
      <c r="I30" s="289"/>
      <c r="J30" s="290">
        <f>SUM(E30:I30)</f>
        <v>-2600</v>
      </c>
      <c r="M30" s="13"/>
    </row>
    <row r="31" spans="1:13" s="5" customFormat="1" x14ac:dyDescent="0.25">
      <c r="C31" s="318" t="s">
        <v>47</v>
      </c>
      <c r="D31" s="291"/>
      <c r="E31" s="288">
        <f>+F19</f>
        <v>200</v>
      </c>
      <c r="F31" s="289">
        <f>+F20</f>
        <v>50</v>
      </c>
      <c r="G31" s="289">
        <f>+F21</f>
        <v>2400</v>
      </c>
      <c r="H31" s="289">
        <f>+F22</f>
        <v>50</v>
      </c>
      <c r="I31" s="289">
        <f>-F23</f>
        <v>-2700</v>
      </c>
      <c r="J31" s="290">
        <f t="shared" ref="J31:J40" si="0">SUM(E31:I31)</f>
        <v>0</v>
      </c>
      <c r="M31" s="13"/>
    </row>
    <row r="32" spans="1:13" s="5" customFormat="1" x14ac:dyDescent="0.25">
      <c r="C32" s="319" t="s">
        <v>137</v>
      </c>
      <c r="D32" s="305"/>
      <c r="E32" s="210"/>
      <c r="F32" s="306">
        <f>-F31</f>
        <v>-50</v>
      </c>
      <c r="G32" s="289"/>
      <c r="H32" s="289"/>
      <c r="I32" s="289">
        <f>+F23</f>
        <v>2700</v>
      </c>
      <c r="J32" s="290">
        <f t="shared" si="0"/>
        <v>2650</v>
      </c>
      <c r="M32" s="13"/>
    </row>
    <row r="33" spans="2:13" s="5" customFormat="1" x14ac:dyDescent="0.25">
      <c r="C33" s="318" t="s">
        <v>12</v>
      </c>
      <c r="D33" s="291"/>
      <c r="E33" s="288"/>
      <c r="F33" s="289"/>
      <c r="G33" s="289"/>
      <c r="H33" s="289"/>
      <c r="I33" s="289"/>
      <c r="J33" s="290">
        <f t="shared" si="0"/>
        <v>0</v>
      </c>
      <c r="M33" s="13"/>
    </row>
    <row r="34" spans="2:13" s="5" customFormat="1" x14ac:dyDescent="0.25">
      <c r="C34" s="317" t="s">
        <v>49</v>
      </c>
      <c r="D34" s="287"/>
      <c r="E34" s="288"/>
      <c r="F34" s="289"/>
      <c r="G34" s="289"/>
      <c r="H34" s="289"/>
      <c r="I34" s="289"/>
      <c r="J34" s="290">
        <f t="shared" si="0"/>
        <v>0</v>
      </c>
      <c r="M34" s="13"/>
    </row>
    <row r="35" spans="2:13" s="5" customFormat="1" x14ac:dyDescent="0.25">
      <c r="C35" s="317" t="s">
        <v>133</v>
      </c>
      <c r="D35" s="287"/>
      <c r="E35" s="288"/>
      <c r="F35" s="289"/>
      <c r="G35" s="289"/>
      <c r="H35" s="289"/>
      <c r="I35" s="289"/>
      <c r="J35" s="290">
        <f t="shared" si="0"/>
        <v>0</v>
      </c>
      <c r="M35" s="13"/>
    </row>
    <row r="36" spans="2:13" s="5" customFormat="1" x14ac:dyDescent="0.25">
      <c r="C36" s="317" t="str">
        <f>+C31</f>
        <v>IF - DERIVATIVOS</v>
      </c>
      <c r="D36" s="287"/>
      <c r="E36" s="288"/>
      <c r="F36" s="289"/>
      <c r="G36" s="289"/>
      <c r="H36" s="289"/>
      <c r="I36" s="289"/>
      <c r="J36" s="290">
        <f t="shared" si="0"/>
        <v>0</v>
      </c>
      <c r="M36" s="13"/>
    </row>
    <row r="37" spans="2:13" s="5" customFormat="1" x14ac:dyDescent="0.25">
      <c r="C37" s="317" t="s">
        <v>50</v>
      </c>
      <c r="D37" s="287"/>
      <c r="E37" s="288"/>
      <c r="F37" s="289"/>
      <c r="G37" s="289"/>
      <c r="H37" s="289"/>
      <c r="I37" s="289"/>
      <c r="J37" s="290">
        <f t="shared" si="0"/>
        <v>0</v>
      </c>
      <c r="M37" s="13"/>
    </row>
    <row r="38" spans="2:13" s="5" customFormat="1" x14ac:dyDescent="0.25">
      <c r="C38" s="318" t="s">
        <v>134</v>
      </c>
      <c r="D38" s="291"/>
      <c r="E38" s="288"/>
      <c r="F38" s="289">
        <f>+F31</f>
        <v>50</v>
      </c>
      <c r="G38" s="289"/>
      <c r="H38" s="289">
        <f>+F22</f>
        <v>50</v>
      </c>
      <c r="I38" s="289"/>
      <c r="J38" s="290">
        <f t="shared" si="0"/>
        <v>100</v>
      </c>
      <c r="M38" s="13"/>
    </row>
    <row r="39" spans="2:13" s="5" customFormat="1" x14ac:dyDescent="0.25">
      <c r="C39" s="319" t="s">
        <v>145</v>
      </c>
      <c r="D39" s="305"/>
      <c r="E39" s="307"/>
      <c r="F39" s="302">
        <f>F32</f>
        <v>-50</v>
      </c>
      <c r="G39" s="289"/>
      <c r="H39" s="289"/>
      <c r="I39" s="289"/>
      <c r="J39" s="290">
        <f t="shared" si="0"/>
        <v>-50</v>
      </c>
      <c r="M39" s="13"/>
    </row>
    <row r="40" spans="2:13" s="5" customFormat="1" ht="15.75" thickBot="1" x14ac:dyDescent="0.3">
      <c r="C40" s="320" t="s">
        <v>125</v>
      </c>
      <c r="D40" s="321"/>
      <c r="E40" s="258"/>
      <c r="F40" s="322">
        <v>50</v>
      </c>
      <c r="G40" s="295"/>
      <c r="H40" s="296"/>
      <c r="I40" s="296"/>
      <c r="J40" s="297">
        <f t="shared" si="0"/>
        <v>50</v>
      </c>
      <c r="M40" s="13"/>
    </row>
    <row r="41" spans="2:13" x14ac:dyDescent="0.25">
      <c r="B41" s="111" t="s">
        <v>79</v>
      </c>
      <c r="H41" s="112"/>
      <c r="I41" s="113"/>
      <c r="L41" s="67"/>
    </row>
    <row r="42" spans="2:13" x14ac:dyDescent="0.25">
      <c r="H42" s="112"/>
      <c r="I42" s="113"/>
      <c r="L42" s="67"/>
    </row>
    <row r="43" spans="2:13" x14ac:dyDescent="0.25">
      <c r="B43" s="114" t="s">
        <v>19</v>
      </c>
      <c r="H43" s="115"/>
      <c r="I43" s="115"/>
      <c r="J43" s="67"/>
      <c r="K43" s="115"/>
      <c r="L43" s="115"/>
    </row>
    <row r="44" spans="2:13" s="5" customFormat="1" x14ac:dyDescent="0.25">
      <c r="B44" s="114"/>
      <c r="M44" s="13"/>
    </row>
    <row r="45" spans="2:13" s="5" customFormat="1" x14ac:dyDescent="0.25">
      <c r="B45" s="111" t="s">
        <v>20</v>
      </c>
      <c r="C45" s="262" t="s">
        <v>139</v>
      </c>
      <c r="D45" s="262"/>
      <c r="E45" s="262"/>
      <c r="F45" s="262"/>
      <c r="G45" s="262"/>
      <c r="H45" s="262"/>
      <c r="I45" s="262"/>
      <c r="J45" s="255"/>
      <c r="K45" s="255"/>
      <c r="L45" s="255"/>
      <c r="M45" s="308"/>
    </row>
    <row r="46" spans="2:13" s="5" customFormat="1" x14ac:dyDescent="0.25">
      <c r="B46" s="59"/>
      <c r="C46" s="262" t="s">
        <v>140</v>
      </c>
      <c r="D46" s="262"/>
      <c r="E46" s="262"/>
      <c r="F46" s="262"/>
      <c r="G46" s="262"/>
      <c r="H46" s="262"/>
      <c r="I46" s="262"/>
      <c r="J46" s="255"/>
      <c r="K46" s="255"/>
      <c r="L46" s="255"/>
      <c r="M46" s="308"/>
    </row>
    <row r="47" spans="2:13" s="5" customFormat="1" x14ac:dyDescent="0.25">
      <c r="C47" s="262" t="s">
        <v>135</v>
      </c>
      <c r="D47" s="262"/>
      <c r="E47" s="262"/>
      <c r="F47" s="255"/>
      <c r="M47" s="13"/>
    </row>
    <row r="48" spans="2:13" x14ac:dyDescent="0.25">
      <c r="B48" s="111" t="s">
        <v>20</v>
      </c>
      <c r="H48" s="67"/>
      <c r="I48" s="67"/>
      <c r="J48" s="67"/>
      <c r="K48" s="67"/>
      <c r="L48" s="67"/>
    </row>
    <row r="50" spans="2:22" x14ac:dyDescent="0.25">
      <c r="B50" s="114" t="s">
        <v>21</v>
      </c>
    </row>
    <row r="51" spans="2:22" x14ac:dyDescent="0.25">
      <c r="B51" s="111" t="s">
        <v>80</v>
      </c>
    </row>
    <row r="52" spans="2:22" x14ac:dyDescent="0.25">
      <c r="B52" s="111" t="s">
        <v>81</v>
      </c>
      <c r="C52" s="304" t="s">
        <v>141</v>
      </c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</row>
    <row r="53" spans="2:22" x14ac:dyDescent="0.25">
      <c r="C53" s="304" t="s">
        <v>149</v>
      </c>
      <c r="D53" s="309"/>
      <c r="E53" s="309"/>
      <c r="F53" s="309"/>
      <c r="G53" s="309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</row>
    <row r="54" spans="2:22" x14ac:dyDescent="0.25">
      <c r="C54" s="304" t="s">
        <v>136</v>
      </c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</row>
  </sheetData>
  <mergeCells count="4">
    <mergeCell ref="F11:I11"/>
    <mergeCell ref="K18:L18"/>
    <mergeCell ref="H24:I24"/>
    <mergeCell ref="K25:L25"/>
  </mergeCells>
  <pageMargins left="0.13" right="0.01" top="0.46" bottom="0.4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topLeftCell="A30" zoomScaleNormal="100" workbookViewId="0">
      <selection activeCell="H38" sqref="H38"/>
    </sheetView>
  </sheetViews>
  <sheetFormatPr defaultRowHeight="15" x14ac:dyDescent="0.25"/>
  <cols>
    <col min="1" max="1" width="15.85546875" customWidth="1"/>
    <col min="2" max="2" width="17.42578125" bestFit="1" customWidth="1"/>
    <col min="3" max="3" width="30.7109375" customWidth="1"/>
    <col min="4" max="4" width="15.85546875" customWidth="1"/>
    <col min="5" max="5" width="17.42578125" customWidth="1"/>
    <col min="6" max="6" width="15" customWidth="1"/>
    <col min="7" max="7" width="14.7109375" style="116" bestFit="1" customWidth="1"/>
    <col min="8" max="8" width="10.5703125" customWidth="1"/>
    <col min="9" max="9" width="15.5703125" bestFit="1" customWidth="1"/>
    <col min="10" max="10" width="11.42578125" style="117" customWidth="1"/>
    <col min="11" max="11" width="16.42578125" style="118" customWidth="1"/>
    <col min="12" max="12" width="15.42578125" style="118" bestFit="1" customWidth="1"/>
    <col min="13" max="13" width="2.42578125" customWidth="1"/>
    <col min="14" max="14" width="15.5703125" bestFit="1" customWidth="1"/>
  </cols>
  <sheetData>
    <row r="1" spans="1:14" s="56" customFormat="1" ht="12.75" x14ac:dyDescent="0.25">
      <c r="A1" s="55" t="s">
        <v>0</v>
      </c>
    </row>
    <row r="2" spans="1:14" ht="15.75" x14ac:dyDescent="0.3">
      <c r="A2" s="57" t="s">
        <v>82</v>
      </c>
    </row>
    <row r="3" spans="1:14" x14ac:dyDescent="0.25">
      <c r="A3" s="114" t="s">
        <v>83</v>
      </c>
    </row>
    <row r="4" spans="1:14" x14ac:dyDescent="0.25">
      <c r="A4" s="114" t="s">
        <v>84</v>
      </c>
    </row>
    <row r="5" spans="1:14" x14ac:dyDescent="0.25">
      <c r="A5" s="119"/>
    </row>
    <row r="6" spans="1:14" x14ac:dyDescent="0.25">
      <c r="A6" t="s">
        <v>5</v>
      </c>
      <c r="B6" s="120">
        <v>38718</v>
      </c>
    </row>
    <row r="7" spans="1:14" hidden="1" x14ac:dyDescent="0.25">
      <c r="A7" t="s">
        <v>85</v>
      </c>
      <c r="B7" s="121" t="s">
        <v>86</v>
      </c>
    </row>
    <row r="8" spans="1:14" hidden="1" x14ac:dyDescent="0.25">
      <c r="A8" t="s">
        <v>87</v>
      </c>
      <c r="B8" s="121" t="s">
        <v>88</v>
      </c>
    </row>
    <row r="9" spans="1:14" x14ac:dyDescent="0.25">
      <c r="A9" t="s">
        <v>89</v>
      </c>
      <c r="B9" s="121">
        <v>2</v>
      </c>
      <c r="C9" t="s">
        <v>90</v>
      </c>
    </row>
    <row r="10" spans="1:14" x14ac:dyDescent="0.25">
      <c r="A10" t="s">
        <v>91</v>
      </c>
      <c r="B10" s="122">
        <v>100000000</v>
      </c>
    </row>
    <row r="11" spans="1:14" x14ac:dyDescent="0.25">
      <c r="A11" t="s">
        <v>92</v>
      </c>
      <c r="B11" s="121"/>
    </row>
    <row r="12" spans="1:14" x14ac:dyDescent="0.25">
      <c r="A12" t="s">
        <v>93</v>
      </c>
      <c r="B12" s="123">
        <v>0.16500000000000001</v>
      </c>
      <c r="C12" t="s">
        <v>94</v>
      </c>
    </row>
    <row r="13" spans="1:14" ht="15.75" thickBot="1" x14ac:dyDescent="0.3">
      <c r="A13" t="s">
        <v>95</v>
      </c>
      <c r="B13" s="121" t="s">
        <v>96</v>
      </c>
    </row>
    <row r="14" spans="1:14" s="129" customFormat="1" ht="30" x14ac:dyDescent="0.25">
      <c r="A14" s="124"/>
      <c r="B14" s="125"/>
      <c r="C14" s="125"/>
      <c r="D14" s="126">
        <v>5.0000000000000001E-3</v>
      </c>
      <c r="E14" s="202" t="s">
        <v>97</v>
      </c>
      <c r="F14" s="203"/>
      <c r="G14" s="204"/>
      <c r="H14" s="205" t="s">
        <v>98</v>
      </c>
      <c r="I14" s="206"/>
      <c r="J14" s="206"/>
      <c r="K14" s="127" t="s">
        <v>45</v>
      </c>
      <c r="L14" s="128" t="s">
        <v>99</v>
      </c>
      <c r="N14" s="130"/>
    </row>
    <row r="15" spans="1:14" s="129" customFormat="1" ht="30" x14ac:dyDescent="0.2">
      <c r="A15" s="131" t="s">
        <v>100</v>
      </c>
      <c r="B15" s="130"/>
      <c r="C15" s="130" t="s">
        <v>101</v>
      </c>
      <c r="D15" s="132" t="s">
        <v>102</v>
      </c>
      <c r="E15" s="131" t="s">
        <v>102</v>
      </c>
      <c r="F15" s="130" t="s">
        <v>103</v>
      </c>
      <c r="G15" s="133" t="s">
        <v>104</v>
      </c>
      <c r="H15" s="131"/>
      <c r="I15" s="134" t="s">
        <v>105</v>
      </c>
      <c r="J15" s="135"/>
      <c r="K15" s="136" t="s">
        <v>106</v>
      </c>
      <c r="L15" s="137" t="s">
        <v>107</v>
      </c>
      <c r="N15" s="138" t="s">
        <v>108</v>
      </c>
    </row>
    <row r="16" spans="1:14" s="129" customFormat="1" ht="30" x14ac:dyDescent="0.25">
      <c r="A16" s="131"/>
      <c r="B16" s="130"/>
      <c r="C16" s="130"/>
      <c r="D16" s="132" t="s">
        <v>96</v>
      </c>
      <c r="E16" s="131" t="s">
        <v>96</v>
      </c>
      <c r="F16" s="139">
        <v>0.16500000000000001</v>
      </c>
      <c r="G16" s="133"/>
      <c r="H16" s="131"/>
      <c r="I16" s="130"/>
      <c r="J16" s="135" t="s">
        <v>109</v>
      </c>
      <c r="K16" s="140"/>
      <c r="L16" s="137"/>
      <c r="N16" s="130" t="s">
        <v>110</v>
      </c>
    </row>
    <row r="17" spans="1:15" x14ac:dyDescent="0.25">
      <c r="A17" s="141"/>
      <c r="B17" s="142"/>
      <c r="C17" s="142"/>
      <c r="D17" s="143"/>
      <c r="E17" s="144"/>
      <c r="F17" s="142"/>
      <c r="G17" s="145"/>
      <c r="H17" s="143"/>
      <c r="I17" s="143"/>
      <c r="J17" s="146"/>
      <c r="K17" s="147"/>
      <c r="L17" s="148"/>
      <c r="N17" s="142"/>
    </row>
    <row r="18" spans="1:15" x14ac:dyDescent="0.25">
      <c r="A18" s="141" t="s">
        <v>111</v>
      </c>
      <c r="B18" s="142">
        <v>2006</v>
      </c>
      <c r="C18" s="149">
        <v>0.16</v>
      </c>
      <c r="D18" s="150">
        <v>0.16500000000000001</v>
      </c>
      <c r="E18" s="151">
        <v>3.8918503659524317E-2</v>
      </c>
      <c r="F18" s="152">
        <v>3.8918503659524317E-2</v>
      </c>
      <c r="G18" s="145">
        <v>0</v>
      </c>
      <c r="H18" s="153">
        <v>38718</v>
      </c>
      <c r="I18" s="154">
        <v>0</v>
      </c>
      <c r="J18" s="155">
        <v>8</v>
      </c>
      <c r="K18" s="156">
        <v>0</v>
      </c>
      <c r="L18" s="157">
        <v>0</v>
      </c>
      <c r="M18" s="117"/>
      <c r="N18" s="154"/>
    </row>
    <row r="19" spans="1:15" x14ac:dyDescent="0.25">
      <c r="A19" s="141" t="s">
        <v>112</v>
      </c>
      <c r="B19" s="142">
        <v>2006</v>
      </c>
      <c r="C19" s="149">
        <v>0.161</v>
      </c>
      <c r="D19" s="150">
        <v>0.16600000000000001</v>
      </c>
      <c r="E19" s="151">
        <v>3.9141375817288493E-2</v>
      </c>
      <c r="F19" s="152">
        <v>3.8918503659524317E-2</v>
      </c>
      <c r="G19" s="145">
        <v>-2.2287215776417568E-4</v>
      </c>
      <c r="H19" s="153">
        <v>38807</v>
      </c>
      <c r="I19" s="154">
        <v>-22287.215776417568</v>
      </c>
      <c r="J19" s="155">
        <v>7</v>
      </c>
      <c r="K19" s="156">
        <v>-134194.57510815826</v>
      </c>
      <c r="L19" s="157">
        <v>-134194.57510815826</v>
      </c>
      <c r="M19" s="117"/>
      <c r="N19" s="154">
        <v>-156481.79088457584</v>
      </c>
    </row>
    <row r="20" spans="1:15" x14ac:dyDescent="0.25">
      <c r="A20" s="141" t="s">
        <v>113</v>
      </c>
      <c r="B20" s="142">
        <v>2006</v>
      </c>
      <c r="C20" s="149">
        <v>0.16300000000000001</v>
      </c>
      <c r="D20" s="150">
        <v>0.16800000000000001</v>
      </c>
      <c r="E20" s="151">
        <v>3.9586690415235992E-2</v>
      </c>
      <c r="F20" s="152">
        <v>3.8918503659524317E-2</v>
      </c>
      <c r="G20" s="145">
        <v>-6.6818675571167496E-4</v>
      </c>
      <c r="H20" s="153">
        <v>38898</v>
      </c>
      <c r="I20" s="154">
        <v>-66818.675571167492</v>
      </c>
      <c r="J20" s="155">
        <v>6</v>
      </c>
      <c r="K20" s="156">
        <v>-350744.43491122237</v>
      </c>
      <c r="L20" s="157">
        <v>-216549.85980306412</v>
      </c>
      <c r="M20" s="117"/>
      <c r="N20" s="154">
        <v>-283368.53537423164</v>
      </c>
    </row>
    <row r="21" spans="1:15" x14ac:dyDescent="0.25">
      <c r="A21" s="141" t="s">
        <v>114</v>
      </c>
      <c r="B21" s="142">
        <v>2006</v>
      </c>
      <c r="C21" s="149">
        <v>0.16400000000000001</v>
      </c>
      <c r="D21" s="150">
        <v>0.16900000000000001</v>
      </c>
      <c r="E21" s="151">
        <v>3.9809133284585352E-2</v>
      </c>
      <c r="F21" s="152">
        <v>3.8918503659524317E-2</v>
      </c>
      <c r="G21" s="145">
        <v>-8.906296250610346E-4</v>
      </c>
      <c r="H21" s="153">
        <v>38990</v>
      </c>
      <c r="I21" s="154">
        <v>-89062.96250610346</v>
      </c>
      <c r="J21" s="155">
        <v>5</v>
      </c>
      <c r="K21" s="156">
        <v>-396705.17077317857</v>
      </c>
      <c r="L21" s="157">
        <v>-45960.7358619562</v>
      </c>
      <c r="M21" s="117"/>
      <c r="N21" s="154">
        <v>-135023.69836805965</v>
      </c>
    </row>
    <row r="22" spans="1:15" x14ac:dyDescent="0.25">
      <c r="A22" s="141" t="s">
        <v>111</v>
      </c>
      <c r="B22" s="142">
        <v>2007</v>
      </c>
      <c r="C22" s="149">
        <v>0.16300000000000001</v>
      </c>
      <c r="D22" s="150">
        <v>0.16800000000000001</v>
      </c>
      <c r="E22" s="151">
        <v>3.9586690415235992E-2</v>
      </c>
      <c r="F22" s="152">
        <v>3.8918503659524317E-2</v>
      </c>
      <c r="G22" s="145">
        <v>-6.6818675571167496E-4</v>
      </c>
      <c r="H22" s="153">
        <v>39081</v>
      </c>
      <c r="I22" s="154">
        <v>-66818.675571167492</v>
      </c>
      <c r="J22" s="155">
        <v>4</v>
      </c>
      <c r="K22" s="156">
        <v>-242781.22999326058</v>
      </c>
      <c r="L22" s="157">
        <v>153923.94077991799</v>
      </c>
      <c r="M22" s="117"/>
      <c r="N22" s="154">
        <v>87105.265208750498</v>
      </c>
    </row>
    <row r="23" spans="1:15" x14ac:dyDescent="0.25">
      <c r="A23" s="141" t="s">
        <v>112</v>
      </c>
      <c r="B23" s="142">
        <v>2007</v>
      </c>
      <c r="C23" s="149">
        <v>0.16450000000000001</v>
      </c>
      <c r="D23" s="150">
        <v>0.16950000000000001</v>
      </c>
      <c r="E23" s="151">
        <v>3.992030120548562E-2</v>
      </c>
      <c r="F23" s="152">
        <v>3.8918503659524317E-2</v>
      </c>
      <c r="G23" s="145">
        <v>-1.0017975459613027E-3</v>
      </c>
      <c r="H23" s="153">
        <v>39172</v>
      </c>
      <c r="I23" s="154">
        <v>-100179.75459613027</v>
      </c>
      <c r="J23" s="155">
        <v>3</v>
      </c>
      <c r="K23" s="156">
        <v>-278049.99653077952</v>
      </c>
      <c r="L23" s="157">
        <v>-35268.766537518939</v>
      </c>
      <c r="M23" s="117"/>
      <c r="N23" s="154">
        <v>-135448.52113364922</v>
      </c>
    </row>
    <row r="24" spans="1:15" ht="15.75" thickBot="1" x14ac:dyDescent="0.3">
      <c r="A24" s="141" t="s">
        <v>113</v>
      </c>
      <c r="B24" s="142">
        <v>2007</v>
      </c>
      <c r="C24" s="149">
        <v>0.16500000000000001</v>
      </c>
      <c r="D24" s="150">
        <v>0.17</v>
      </c>
      <c r="E24" s="151">
        <v>4.0031433486121593E-2</v>
      </c>
      <c r="F24" s="152">
        <v>3.8918503659524317E-2</v>
      </c>
      <c r="G24" s="145">
        <v>-1.1129298265972754E-3</v>
      </c>
      <c r="H24" s="153">
        <v>39263</v>
      </c>
      <c r="I24" s="154">
        <v>-111292.98265972754</v>
      </c>
      <c r="J24" s="155">
        <v>2</v>
      </c>
      <c r="K24" s="158">
        <v>-209899.64789138699</v>
      </c>
      <c r="L24" s="157">
        <v>68150.348639392527</v>
      </c>
      <c r="M24" s="117"/>
      <c r="N24" s="154">
        <v>-43142.634020335012</v>
      </c>
    </row>
    <row r="25" spans="1:15" ht="15.75" thickBot="1" x14ac:dyDescent="0.3">
      <c r="A25" s="141" t="s">
        <v>114</v>
      </c>
      <c r="B25" s="142">
        <v>2007</v>
      </c>
      <c r="C25" s="149">
        <v>0.16600000000000001</v>
      </c>
      <c r="D25" s="150">
        <v>0.17100000000000001</v>
      </c>
      <c r="E25" s="151">
        <v>4.0253591233167851E-2</v>
      </c>
      <c r="F25" s="152">
        <v>3.8918503659524317E-2</v>
      </c>
      <c r="G25" s="145">
        <v>-1.3350875736435341E-3</v>
      </c>
      <c r="H25" s="153">
        <v>39355</v>
      </c>
      <c r="I25" s="154">
        <v>-133508.75736435343</v>
      </c>
      <c r="J25" s="155">
        <v>1</v>
      </c>
      <c r="K25" s="159">
        <v>-128342.51041237509</v>
      </c>
      <c r="L25" s="160">
        <v>81557.137479011901</v>
      </c>
      <c r="M25" s="117"/>
      <c r="N25" s="154">
        <v>-51951.619885341526</v>
      </c>
    </row>
    <row r="26" spans="1:15" ht="15.75" thickBot="1" x14ac:dyDescent="0.3">
      <c r="A26" s="161"/>
      <c r="B26" s="162"/>
      <c r="C26" s="163"/>
      <c r="D26" s="164"/>
      <c r="E26" s="165"/>
      <c r="F26" s="166"/>
      <c r="G26" s="167"/>
      <c r="H26" s="168">
        <v>39447</v>
      </c>
      <c r="I26" s="169">
        <v>-128342.51041237509</v>
      </c>
      <c r="J26" s="170">
        <v>0</v>
      </c>
      <c r="K26" s="171"/>
      <c r="L26" s="172"/>
      <c r="M26" s="173"/>
      <c r="N26" s="174"/>
    </row>
    <row r="27" spans="1:15" x14ac:dyDescent="0.25">
      <c r="I27" s="175">
        <v>-718311.53445744235</v>
      </c>
      <c r="N27" s="175">
        <v>-718311.53445744235</v>
      </c>
    </row>
    <row r="28" spans="1:15" ht="15.75" x14ac:dyDescent="0.25">
      <c r="A28" s="64" t="s">
        <v>62</v>
      </c>
      <c r="I28" s="176"/>
      <c r="N28" s="176"/>
    </row>
    <row r="29" spans="1:15" x14ac:dyDescent="0.25">
      <c r="A29" s="119" t="s">
        <v>115</v>
      </c>
    </row>
    <row r="30" spans="1:15" x14ac:dyDescent="0.25">
      <c r="A30" s="177">
        <v>38807</v>
      </c>
      <c r="B30" s="178" t="s">
        <v>70</v>
      </c>
      <c r="C30" s="178" t="s">
        <v>116</v>
      </c>
      <c r="D30" s="178" t="s">
        <v>117</v>
      </c>
      <c r="F30" s="179"/>
      <c r="G30" s="179"/>
      <c r="I30" s="179"/>
      <c r="J30" s="179"/>
      <c r="L30" s="180"/>
      <c r="N30" s="176"/>
    </row>
    <row r="31" spans="1:15" ht="39" x14ac:dyDescent="0.25">
      <c r="A31" s="181" t="s">
        <v>118</v>
      </c>
      <c r="B31" s="182" t="s">
        <v>119</v>
      </c>
      <c r="C31" s="183" t="s">
        <v>120</v>
      </c>
      <c r="D31" s="94">
        <v>22287.215776417568</v>
      </c>
      <c r="F31" s="117"/>
      <c r="G31" s="117"/>
      <c r="H31" s="117"/>
      <c r="I31" s="117"/>
      <c r="K31" s="117"/>
      <c r="L31" s="117"/>
      <c r="M31" s="117"/>
      <c r="N31" s="117"/>
      <c r="O31" s="117"/>
    </row>
    <row r="32" spans="1:15" ht="64.5" x14ac:dyDescent="0.25">
      <c r="A32" s="181" t="s">
        <v>121</v>
      </c>
      <c r="B32" s="183" t="s">
        <v>74</v>
      </c>
      <c r="C32" s="182" t="s">
        <v>119</v>
      </c>
      <c r="D32" s="94">
        <v>156481.79088457584</v>
      </c>
      <c r="F32" s="184" t="s">
        <v>120</v>
      </c>
      <c r="G32" s="184"/>
      <c r="H32" s="185"/>
      <c r="I32" s="207" t="s">
        <v>119</v>
      </c>
      <c r="J32" s="207"/>
      <c r="K32" s="185" t="s">
        <v>122</v>
      </c>
      <c r="L32" s="117"/>
      <c r="M32" s="117"/>
      <c r="N32" s="207" t="s">
        <v>74</v>
      </c>
      <c r="O32" s="207"/>
    </row>
    <row r="33" spans="1:15" x14ac:dyDescent="0.25">
      <c r="A33" s="186">
        <v>38898</v>
      </c>
      <c r="B33" s="183"/>
      <c r="C33" s="183"/>
      <c r="D33" s="187"/>
      <c r="F33" s="187"/>
      <c r="G33" s="188">
        <v>22287.215776417568</v>
      </c>
      <c r="H33" s="187"/>
      <c r="I33" s="187">
        <v>22287.215776417568</v>
      </c>
      <c r="J33" s="188">
        <v>156481.79088457584</v>
      </c>
      <c r="K33" s="189">
        <v>134194.57510815826</v>
      </c>
      <c r="L33" s="187"/>
      <c r="M33" s="187"/>
      <c r="N33" s="187">
        <v>156481.79088457584</v>
      </c>
      <c r="O33" s="188"/>
    </row>
    <row r="34" spans="1:15" ht="39" x14ac:dyDescent="0.25">
      <c r="A34" s="181" t="s">
        <v>118</v>
      </c>
      <c r="B34" s="182" t="s">
        <v>119</v>
      </c>
      <c r="C34" s="183" t="s">
        <v>120</v>
      </c>
      <c r="D34" s="94">
        <v>66818.675571167492</v>
      </c>
      <c r="F34" s="187"/>
      <c r="G34" s="190">
        <v>66818.675571167492</v>
      </c>
      <c r="H34" s="187"/>
      <c r="I34" s="187">
        <v>66818.675571167492</v>
      </c>
      <c r="J34" s="190">
        <v>283368.53537423164</v>
      </c>
      <c r="K34" s="189">
        <v>350744.43491122237</v>
      </c>
      <c r="L34" s="187"/>
      <c r="M34" s="187"/>
      <c r="N34" s="187">
        <v>283368.53537423164</v>
      </c>
      <c r="O34" s="190"/>
    </row>
    <row r="35" spans="1:15" ht="64.5" x14ac:dyDescent="0.25">
      <c r="A35" s="181" t="s">
        <v>121</v>
      </c>
      <c r="B35" s="183" t="s">
        <v>74</v>
      </c>
      <c r="C35" s="182" t="s">
        <v>119</v>
      </c>
      <c r="D35" s="94">
        <v>283368.53537423164</v>
      </c>
      <c r="F35" s="187"/>
      <c r="G35" s="190">
        <v>89062.96250610346</v>
      </c>
      <c r="H35" s="187"/>
      <c r="I35" s="187">
        <v>89062.96250610346</v>
      </c>
      <c r="J35" s="190">
        <v>135023.69836805965</v>
      </c>
      <c r="K35" s="189">
        <v>396705.17077317869</v>
      </c>
      <c r="L35" s="187"/>
      <c r="M35" s="187"/>
      <c r="N35" s="187">
        <v>-135023.69836805965</v>
      </c>
      <c r="O35" s="190"/>
    </row>
    <row r="36" spans="1:15" ht="15.75" thickBot="1" x14ac:dyDescent="0.3">
      <c r="F36" s="191"/>
      <c r="G36" s="191" t="s">
        <v>123</v>
      </c>
      <c r="H36" s="191"/>
      <c r="I36" s="192"/>
      <c r="J36" s="192" t="s">
        <v>123</v>
      </c>
      <c r="K36" s="191">
        <v>0</v>
      </c>
      <c r="L36" s="191"/>
      <c r="M36" s="191"/>
      <c r="N36" s="191" t="s">
        <v>123</v>
      </c>
      <c r="O36" s="191"/>
    </row>
    <row r="37" spans="1:15" s="5" customFormat="1" ht="18" x14ac:dyDescent="0.25">
      <c r="C37" s="315" t="s">
        <v>51</v>
      </c>
      <c r="D37" s="49">
        <v>1</v>
      </c>
      <c r="E37" s="299">
        <v>2</v>
      </c>
      <c r="F37" s="50">
        <v>3</v>
      </c>
      <c r="G37" s="50">
        <v>4</v>
      </c>
      <c r="H37" s="51" t="s">
        <v>151</v>
      </c>
      <c r="I37" s="51"/>
      <c r="J37" s="51"/>
      <c r="K37" s="50"/>
      <c r="L37" s="257" t="s">
        <v>34</v>
      </c>
      <c r="M37" s="13"/>
    </row>
    <row r="38" spans="1:15" s="5" customFormat="1" x14ac:dyDescent="0.25">
      <c r="C38" s="317" t="s">
        <v>48</v>
      </c>
      <c r="D38" s="288"/>
      <c r="E38" s="289"/>
      <c r="F38" s="289"/>
      <c r="G38" s="289"/>
      <c r="H38" s="289"/>
      <c r="I38" s="289"/>
      <c r="J38" s="289"/>
      <c r="K38" s="289"/>
      <c r="L38" s="290"/>
      <c r="M38" s="13"/>
    </row>
    <row r="39" spans="1:15" s="5" customFormat="1" x14ac:dyDescent="0.25">
      <c r="C39" s="318" t="s">
        <v>14</v>
      </c>
      <c r="D39" s="288">
        <f>-D31</f>
        <v>-22287.215776417568</v>
      </c>
      <c r="E39" s="289"/>
      <c r="F39" s="289">
        <f>-D34</f>
        <v>-66818.675571167492</v>
      </c>
      <c r="G39" s="289"/>
      <c r="H39" s="289"/>
      <c r="I39" s="289"/>
      <c r="J39" s="289"/>
      <c r="K39" s="289"/>
      <c r="L39" s="290"/>
      <c r="M39" s="13"/>
    </row>
    <row r="40" spans="1:15" s="5" customFormat="1" x14ac:dyDescent="0.25">
      <c r="C40" s="318" t="s">
        <v>47</v>
      </c>
      <c r="D40" s="288">
        <f>+D31</f>
        <v>22287.215776417568</v>
      </c>
      <c r="E40" s="289"/>
      <c r="F40" s="289">
        <f>-F39</f>
        <v>66818.675571167492</v>
      </c>
      <c r="G40" s="289"/>
      <c r="H40" s="289"/>
      <c r="I40" s="289"/>
      <c r="J40" s="289"/>
      <c r="K40" s="289"/>
      <c r="L40" s="290"/>
      <c r="M40" s="13"/>
    </row>
    <row r="41" spans="1:15" s="5" customFormat="1" x14ac:dyDescent="0.25">
      <c r="C41" s="318"/>
      <c r="D41" s="288"/>
      <c r="E41" s="310"/>
      <c r="F41" s="289"/>
      <c r="G41" s="289"/>
      <c r="H41" s="289"/>
      <c r="I41" s="289"/>
      <c r="J41" s="289"/>
      <c r="K41" s="289"/>
      <c r="L41" s="290"/>
      <c r="M41" s="13"/>
    </row>
    <row r="42" spans="1:15" s="5" customFormat="1" x14ac:dyDescent="0.25">
      <c r="C42" s="318" t="s">
        <v>12</v>
      </c>
      <c r="D42" s="288"/>
      <c r="E42" s="289"/>
      <c r="F42" s="289"/>
      <c r="G42" s="289"/>
      <c r="H42" s="289"/>
      <c r="I42" s="289"/>
      <c r="J42" s="289"/>
      <c r="K42" s="289"/>
      <c r="L42" s="290"/>
      <c r="M42" s="13"/>
    </row>
    <row r="43" spans="1:15" s="5" customFormat="1" x14ac:dyDescent="0.25">
      <c r="C43" s="317" t="s">
        <v>49</v>
      </c>
      <c r="D43" s="288"/>
      <c r="E43" s="289"/>
      <c r="F43" s="289"/>
      <c r="G43" s="289"/>
      <c r="H43" s="289"/>
      <c r="I43" s="289"/>
      <c r="J43" s="289"/>
      <c r="K43" s="292"/>
      <c r="L43" s="290"/>
      <c r="M43" s="13"/>
    </row>
    <row r="44" spans="1:15" s="5" customFormat="1" x14ac:dyDescent="0.25">
      <c r="C44" s="323" t="s">
        <v>133</v>
      </c>
      <c r="D44" s="303"/>
      <c r="E44" s="301">
        <f>-E48</f>
        <v>-156481.79088457584</v>
      </c>
      <c r="F44" s="301"/>
      <c r="G44" s="301">
        <f>-G48</f>
        <v>283368.53537423164</v>
      </c>
      <c r="H44" s="289"/>
      <c r="I44" s="289"/>
      <c r="J44" s="289"/>
      <c r="K44" s="292"/>
      <c r="L44" s="290"/>
      <c r="M44" s="13"/>
    </row>
    <row r="45" spans="1:15" s="5" customFormat="1" x14ac:dyDescent="0.25">
      <c r="C45" s="317" t="str">
        <f>+C40</f>
        <v>IF - DERIVATIVOS</v>
      </c>
      <c r="D45" s="288"/>
      <c r="E45" s="289">
        <f>-E47</f>
        <v>156481.79088457584</v>
      </c>
      <c r="F45" s="289"/>
      <c r="G45" s="289">
        <f>-G47</f>
        <v>283368.53537423164</v>
      </c>
      <c r="H45" s="289"/>
      <c r="I45" s="289"/>
      <c r="J45" s="289"/>
      <c r="K45" s="289"/>
      <c r="L45" s="290"/>
      <c r="M45" s="13"/>
    </row>
    <row r="46" spans="1:15" s="5" customFormat="1" x14ac:dyDescent="0.25">
      <c r="C46" s="317" t="s">
        <v>50</v>
      </c>
      <c r="D46" s="288"/>
      <c r="E46" s="289"/>
      <c r="F46" s="289"/>
      <c r="G46" s="289"/>
      <c r="H46" s="289"/>
      <c r="I46" s="289"/>
      <c r="J46" s="289"/>
      <c r="K46" s="289"/>
      <c r="L46" s="290"/>
      <c r="M46" s="13"/>
    </row>
    <row r="47" spans="1:15" s="5" customFormat="1" x14ac:dyDescent="0.25">
      <c r="C47" s="318" t="s">
        <v>134</v>
      </c>
      <c r="D47" s="288"/>
      <c r="E47" s="289">
        <f>-D32</f>
        <v>-156481.79088457584</v>
      </c>
      <c r="F47" s="289"/>
      <c r="G47" s="289">
        <f>-D35</f>
        <v>-283368.53537423164</v>
      </c>
      <c r="H47" s="289"/>
      <c r="I47" s="289"/>
      <c r="J47" s="289"/>
      <c r="K47" s="292"/>
      <c r="L47" s="293"/>
      <c r="M47" s="13"/>
    </row>
    <row r="48" spans="1:15" s="5" customFormat="1" x14ac:dyDescent="0.25">
      <c r="C48" s="319" t="s">
        <v>142</v>
      </c>
      <c r="D48" s="307"/>
      <c r="E48" s="301">
        <f>-E47</f>
        <v>156481.79088457584</v>
      </c>
      <c r="F48" s="301"/>
      <c r="G48" s="301">
        <f>-G45</f>
        <v>-283368.53537423164</v>
      </c>
      <c r="H48" s="289"/>
      <c r="I48" s="289"/>
      <c r="J48" s="289"/>
      <c r="K48" s="289"/>
      <c r="L48" s="290"/>
      <c r="M48" s="13"/>
    </row>
    <row r="49" spans="1:17" s="5" customFormat="1" ht="15.75" thickBot="1" x14ac:dyDescent="0.3">
      <c r="C49" s="324" t="s">
        <v>125</v>
      </c>
      <c r="D49" s="294"/>
      <c r="E49" s="322">
        <f>+E47</f>
        <v>-156481.79088457584</v>
      </c>
      <c r="F49" s="259"/>
      <c r="G49" s="260">
        <f>+G47</f>
        <v>-283368.53537423164</v>
      </c>
      <c r="H49" s="296"/>
      <c r="I49" s="296"/>
      <c r="J49" s="296"/>
      <c r="K49" s="296"/>
      <c r="L49" s="297"/>
      <c r="M49" s="13"/>
    </row>
    <row r="50" spans="1:17" ht="29.25" customHeight="1" x14ac:dyDescent="0.25">
      <c r="A50" s="111" t="s">
        <v>124</v>
      </c>
      <c r="E50" s="111"/>
      <c r="F50" s="193"/>
      <c r="G50" s="194">
        <v>-718311.53445744235</v>
      </c>
      <c r="H50" s="192"/>
      <c r="I50" s="192">
        <v>-718311.53445744235</v>
      </c>
      <c r="J50" s="192">
        <v>-718311.53445744235</v>
      </c>
      <c r="K50" s="192"/>
      <c r="L50" s="192"/>
      <c r="M50" s="192"/>
      <c r="N50" s="195">
        <v>-718311.53445744235</v>
      </c>
      <c r="O50" s="192"/>
      <c r="P50" s="196"/>
      <c r="Q50" s="143"/>
    </row>
    <row r="51" spans="1:17" x14ac:dyDescent="0.25">
      <c r="F51" s="192"/>
      <c r="G51" s="192"/>
      <c r="H51" s="192"/>
      <c r="I51" s="192"/>
      <c r="J51" s="192">
        <v>0</v>
      </c>
      <c r="K51" s="192"/>
      <c r="L51" s="192"/>
      <c r="M51" s="192"/>
      <c r="N51" s="192"/>
      <c r="O51" s="191"/>
    </row>
    <row r="52" spans="1:17" ht="32.25" customHeight="1" x14ac:dyDescent="0.25">
      <c r="A52" s="114" t="s">
        <v>19</v>
      </c>
      <c r="F52" s="146"/>
      <c r="G52" s="146"/>
      <c r="H52" s="146"/>
      <c r="I52" s="146"/>
      <c r="J52" s="146"/>
      <c r="K52" s="146"/>
      <c r="L52" s="146"/>
      <c r="M52" s="146"/>
      <c r="N52" s="146"/>
      <c r="O52" s="117"/>
    </row>
    <row r="53" spans="1:17" x14ac:dyDescent="0.25">
      <c r="A53" s="111" t="s">
        <v>20</v>
      </c>
      <c r="B53" s="262" t="s">
        <v>146</v>
      </c>
      <c r="C53" s="262"/>
      <c r="D53" s="262"/>
      <c r="E53" s="262"/>
      <c r="F53" s="262"/>
      <c r="G53" s="262"/>
      <c r="H53" s="262"/>
      <c r="I53" s="255"/>
      <c r="J53" s="255"/>
      <c r="K53" s="255"/>
      <c r="L53" s="308"/>
      <c r="M53" s="197"/>
      <c r="N53" s="143"/>
    </row>
    <row r="54" spans="1:17" x14ac:dyDescent="0.25">
      <c r="A54" s="59"/>
      <c r="B54" s="262" t="s">
        <v>140</v>
      </c>
      <c r="C54" s="262"/>
      <c r="D54" s="262"/>
      <c r="E54" s="262"/>
      <c r="F54" s="262"/>
      <c r="G54" s="262"/>
      <c r="H54" s="262"/>
      <c r="I54" s="255"/>
      <c r="J54" s="255"/>
      <c r="K54" s="255"/>
      <c r="L54" s="308"/>
      <c r="M54" s="118"/>
    </row>
    <row r="55" spans="1:17" ht="30.75" customHeight="1" x14ac:dyDescent="0.25">
      <c r="B55" s="262" t="s">
        <v>135</v>
      </c>
      <c r="C55" s="262"/>
      <c r="D55" s="262"/>
      <c r="E55" s="255"/>
      <c r="F55" s="5"/>
      <c r="G55" s="5"/>
      <c r="H55" s="5"/>
      <c r="I55" s="5"/>
      <c r="J55" s="5"/>
      <c r="K55" s="5"/>
      <c r="L55" s="13"/>
    </row>
    <row r="56" spans="1:17" ht="21" customHeight="1" x14ac:dyDescent="0.25">
      <c r="A56" s="114" t="s">
        <v>21</v>
      </c>
      <c r="F56" s="197"/>
      <c r="G56" s="197"/>
      <c r="H56" s="118"/>
      <c r="I56" s="198"/>
      <c r="J56" s="198"/>
    </row>
    <row r="57" spans="1:17" ht="15" customHeight="1" x14ac:dyDescent="0.25">
      <c r="A57" s="111" t="s">
        <v>81</v>
      </c>
      <c r="F57" s="197"/>
      <c r="G57" s="197"/>
      <c r="H57" s="118"/>
      <c r="I57" s="197"/>
      <c r="J57" s="146"/>
    </row>
    <row r="58" spans="1:17" x14ac:dyDescent="0.25">
      <c r="A58" s="111"/>
      <c r="B58" s="283" t="s">
        <v>147</v>
      </c>
      <c r="C58" s="283"/>
      <c r="D58" s="283"/>
      <c r="E58" s="283"/>
      <c r="F58" s="283"/>
      <c r="G58" s="283"/>
      <c r="H58" s="283"/>
      <c r="I58" s="209"/>
      <c r="J58" s="209"/>
      <c r="K58" s="209"/>
    </row>
    <row r="59" spans="1:17" x14ac:dyDescent="0.25">
      <c r="B59" s="283" t="s">
        <v>150</v>
      </c>
      <c r="C59" s="283"/>
      <c r="D59" s="283"/>
      <c r="E59" s="283"/>
      <c r="F59" s="283"/>
      <c r="G59" s="283"/>
      <c r="H59" s="283"/>
      <c r="I59" s="209"/>
      <c r="J59" s="209"/>
      <c r="K59" s="209"/>
      <c r="M59" s="118"/>
    </row>
    <row r="60" spans="1:17" x14ac:dyDescent="0.25">
      <c r="B60" s="283" t="s">
        <v>136</v>
      </c>
      <c r="C60" s="283"/>
      <c r="D60" s="283"/>
      <c r="E60" s="283"/>
      <c r="F60" s="283"/>
      <c r="G60" s="5"/>
      <c r="H60" s="5"/>
      <c r="I60" s="5"/>
      <c r="J60" s="5"/>
      <c r="K60" s="5"/>
      <c r="M60" s="118"/>
    </row>
    <row r="61" spans="1:17" x14ac:dyDescent="0.25">
      <c r="F61" s="118"/>
      <c r="G61" s="118"/>
      <c r="H61" s="118"/>
      <c r="M61" s="118"/>
    </row>
    <row r="62" spans="1:17" ht="34.5" customHeight="1" x14ac:dyDescent="0.25">
      <c r="F62" s="118"/>
      <c r="G62" s="118"/>
      <c r="H62" s="118"/>
      <c r="M62" s="118"/>
    </row>
    <row r="63" spans="1:17" ht="15" customHeight="1" x14ac:dyDescent="0.25">
      <c r="F63" s="118"/>
      <c r="G63" s="118"/>
      <c r="H63" s="118"/>
      <c r="M63" s="118"/>
    </row>
    <row r="64" spans="1:17" x14ac:dyDescent="0.25">
      <c r="F64" s="118"/>
      <c r="G64" s="118"/>
      <c r="H64" s="118"/>
      <c r="M64" s="118"/>
    </row>
  </sheetData>
  <mergeCells count="4">
    <mergeCell ref="E14:G14"/>
    <mergeCell ref="H14:J14"/>
    <mergeCell ref="I32:J32"/>
    <mergeCell ref="N32:O32"/>
  </mergeCells>
  <pageMargins left="0.27" right="0.16" top="0.21" bottom="0.26" header="0.16" footer="0.17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1. Ex. US$ Futuro (2)</vt:lpstr>
      <vt:lpstr>2. Ex. Opção (2)</vt:lpstr>
      <vt:lpstr>3.SWAP-Contabilização (2)</vt:lpstr>
      <vt:lpstr>'3.SWAP-Contabilização (2)'!Area_de_impressao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Joanilia  Lenovo 2014</dc:creator>
  <cp:lastModifiedBy>Joanilia  Lenovo 2014</cp:lastModifiedBy>
  <cp:lastPrinted>2014-11-05T00:37:42Z</cp:lastPrinted>
  <dcterms:created xsi:type="dcterms:W3CDTF">2014-10-24T17:19:08Z</dcterms:created>
  <dcterms:modified xsi:type="dcterms:W3CDTF">2014-11-07T14:27:31Z</dcterms:modified>
</cp:coreProperties>
</file>