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E:\MEUS DOCUMENTOS\FEA 2014\Monitoria\Resoluções Exercícios\"/>
    </mc:Choice>
  </mc:AlternateContent>
  <bookViews>
    <workbookView xWindow="0" yWindow="0" windowWidth="20490" windowHeight="7155"/>
  </bookViews>
  <sheets>
    <sheet name="Q1_CustoCapital" sheetId="1" r:id="rId1"/>
    <sheet name="Q2_CustoCapital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5" l="1"/>
  <c r="B57" i="5"/>
  <c r="B58" i="5" s="1"/>
  <c r="B11" i="5" s="1"/>
  <c r="B49" i="5"/>
  <c r="C46" i="5"/>
  <c r="B50" i="5" s="1"/>
  <c r="B24" i="5" s="1"/>
  <c r="B38" i="5"/>
  <c r="B39" i="5" s="1"/>
  <c r="B40" i="5" s="1"/>
  <c r="A25" i="5"/>
  <c r="A24" i="5"/>
  <c r="A23" i="5"/>
  <c r="B10" i="5"/>
  <c r="B63" i="1"/>
  <c r="B57" i="1"/>
  <c r="B58" i="1" s="1"/>
  <c r="B11" i="1" s="1"/>
  <c r="B49" i="1"/>
  <c r="C46" i="1"/>
  <c r="B50" i="1" s="1"/>
  <c r="B24" i="1" s="1"/>
  <c r="B38" i="1"/>
  <c r="B39" i="1" s="1"/>
  <c r="B40" i="1" s="1"/>
  <c r="A25" i="1"/>
  <c r="A24" i="1"/>
  <c r="A23" i="1"/>
  <c r="B10" i="1"/>
  <c r="B66" i="5" l="1"/>
  <c r="B12" i="5" s="1"/>
  <c r="B13" i="5" s="1"/>
  <c r="B25" i="5" s="1"/>
  <c r="B41" i="5"/>
  <c r="B23" i="5" s="1"/>
  <c r="B66" i="1"/>
  <c r="B12" i="1" s="1"/>
  <c r="B13" i="1" s="1"/>
  <c r="B25" i="1" s="1"/>
  <c r="B41" i="1"/>
  <c r="B23" i="1" s="1"/>
  <c r="B26" i="5" l="1"/>
  <c r="B26" i="1"/>
</calcChain>
</file>

<file path=xl/sharedStrings.xml><?xml version="1.0" encoding="utf-8"?>
<sst xmlns="http://schemas.openxmlformats.org/spreadsheetml/2006/main" count="114" uniqueCount="58">
  <si>
    <r>
      <t xml:space="preserve">1. </t>
    </r>
    <r>
      <rPr>
        <sz val="9"/>
        <rFont val="Arial"/>
        <family val="2"/>
      </rPr>
      <t>A empresa CDF,  está com excelente oportunidade de investimento em resort no Nordeste do Brasil. Mesmo não tendo terminado ainda o MBA, você foi promovido para assistente da diretoria financeira, e sua primeira missão é calcular o custo de capital da empresa, determinando assim o patamar de retorno aceitável para esses novos projetos.</t>
    </r>
  </si>
  <si>
    <r>
      <t>Inicialmente você calculou a estrutura ótima de capital, que seria no nível de</t>
    </r>
    <r>
      <rPr>
        <b/>
        <sz val="9"/>
        <rFont val="Arial"/>
        <family val="2"/>
      </rPr>
      <t xml:space="preserve"> 40%</t>
    </r>
    <r>
      <rPr>
        <sz val="9"/>
        <rFont val="Arial"/>
        <family val="2"/>
      </rPr>
      <t xml:space="preserve"> de dívidas de longo prazo(debêntures),</t>
    </r>
    <r>
      <rPr>
        <b/>
        <sz val="9"/>
        <rFont val="Arial"/>
        <family val="2"/>
      </rPr>
      <t xml:space="preserve"> 10%</t>
    </r>
    <r>
      <rPr>
        <sz val="9"/>
        <rFont val="Arial"/>
        <family val="2"/>
      </rPr>
      <t xml:space="preserve"> de ações preferenciais e </t>
    </r>
    <r>
      <rPr>
        <b/>
        <sz val="9"/>
        <rFont val="Arial"/>
        <family val="2"/>
      </rPr>
      <t>50%</t>
    </r>
    <r>
      <rPr>
        <sz val="9"/>
        <rFont val="Arial"/>
        <family val="2"/>
      </rPr>
      <t xml:space="preserve"> de ações ordinárias</t>
    </r>
  </si>
  <si>
    <t>Para calcular o custo de capital de cada fonte de recursos você dispõe dos seguintes dados:</t>
  </si>
  <si>
    <r>
      <t xml:space="preserve">- A alíquota de IR da empresa é de </t>
    </r>
    <r>
      <rPr>
        <b/>
        <sz val="9"/>
        <rFont val="Arial"/>
        <family val="2"/>
      </rPr>
      <t>35%.</t>
    </r>
  </si>
  <si>
    <r>
      <t xml:space="preserve"> - </t>
    </r>
    <r>
      <rPr>
        <sz val="9"/>
        <rFont val="Arial"/>
        <family val="2"/>
      </rPr>
      <t xml:space="preserve">As </t>
    </r>
    <r>
      <rPr>
        <b/>
        <sz val="9"/>
        <rFont val="Arial"/>
        <family val="2"/>
      </rPr>
      <t>debêntures(dívidas de longo prazo</t>
    </r>
    <r>
      <rPr>
        <sz val="9"/>
        <rFont val="Arial"/>
        <family val="2"/>
      </rPr>
      <t xml:space="preserve">) da empresa que foram lançadas com valor de face de $1.000 estão cotadas no mercado a </t>
    </r>
    <r>
      <rPr>
        <b/>
        <sz val="9"/>
        <rFont val="Arial"/>
        <family val="2"/>
      </rPr>
      <t>$1.900.</t>
    </r>
    <r>
      <rPr>
        <sz val="9"/>
        <rFont val="Arial"/>
        <family val="2"/>
      </rPr>
      <t xml:space="preserve"> Os títulos  pagam juros de</t>
    </r>
    <r>
      <rPr>
        <b/>
        <sz val="9"/>
        <rFont val="Arial"/>
        <family val="2"/>
      </rPr>
      <t xml:space="preserve"> 20% aa (</t>
    </r>
    <r>
      <rPr>
        <sz val="9"/>
        <rFont val="Arial"/>
        <family val="2"/>
      </rPr>
      <t xml:space="preserve">taxa de cupom). Faltam </t>
    </r>
    <r>
      <rPr>
        <b/>
        <sz val="9"/>
        <rFont val="Arial"/>
        <family val="2"/>
      </rPr>
      <t xml:space="preserve">20 </t>
    </r>
    <r>
      <rPr>
        <sz val="9"/>
        <rFont val="Arial"/>
        <family val="2"/>
      </rPr>
      <t>anos para o vencimento.</t>
    </r>
  </si>
  <si>
    <r>
      <t xml:space="preserve"> - A empresa tem </t>
    </r>
    <r>
      <rPr>
        <b/>
        <sz val="9"/>
        <rFont val="Arial"/>
        <family val="2"/>
      </rPr>
      <t>ações preferenciais</t>
    </r>
    <r>
      <rPr>
        <sz val="9"/>
        <rFont val="Arial"/>
        <family val="2"/>
      </rPr>
      <t xml:space="preserve"> emitidas no mercado americano. O preço de mercado da ações é de </t>
    </r>
    <r>
      <rPr>
        <b/>
        <sz val="9"/>
        <rFont val="Arial"/>
        <family val="2"/>
      </rPr>
      <t>$115</t>
    </r>
    <r>
      <rPr>
        <sz val="9"/>
        <rFont val="Arial"/>
        <family val="2"/>
      </rPr>
      <t xml:space="preserve">, com valor de face de $100 e dividendos perpétuos de </t>
    </r>
    <r>
      <rPr>
        <b/>
        <sz val="9"/>
        <rFont val="Arial"/>
        <family val="2"/>
      </rPr>
      <t>15%aa</t>
    </r>
    <r>
      <rPr>
        <sz val="9"/>
        <rFont val="Arial"/>
        <family val="2"/>
      </rPr>
      <t xml:space="preserve"> pagos anualmente. A empresa incorreria em custo de emissão de</t>
    </r>
    <r>
      <rPr>
        <b/>
        <sz val="9"/>
        <rFont val="Arial"/>
        <family val="2"/>
      </rPr>
      <t xml:space="preserve"> $3</t>
    </r>
    <r>
      <rPr>
        <sz val="9"/>
        <rFont val="Arial"/>
        <family val="2"/>
      </rPr>
      <t xml:space="preserve"> por ação.</t>
    </r>
  </si>
  <si>
    <r>
      <t xml:space="preserve"> - As ações ordinárias da empresa estão sendo negociadas a</t>
    </r>
    <r>
      <rPr>
        <b/>
        <sz val="10"/>
        <rFont val="Arial"/>
        <family val="2"/>
      </rPr>
      <t xml:space="preserve"> $60</t>
    </r>
    <r>
      <rPr>
        <sz val="10"/>
        <rFont val="Arial"/>
        <family val="2"/>
      </rPr>
      <t xml:space="preserve">. O último dividendo pago(Do) foi </t>
    </r>
    <r>
      <rPr>
        <b/>
        <sz val="10"/>
        <rFont val="Arial"/>
        <family val="2"/>
      </rPr>
      <t>$6,00</t>
    </r>
    <r>
      <rPr>
        <sz val="10"/>
        <rFont val="Arial"/>
        <family val="2"/>
      </rPr>
      <t xml:space="preserve">, e é possível prever que os dividendos futuros esperados cresçam </t>
    </r>
    <r>
      <rPr>
        <b/>
        <sz val="10"/>
        <rFont val="Arial"/>
        <family val="2"/>
      </rPr>
      <t>10%</t>
    </r>
    <r>
      <rPr>
        <sz val="10"/>
        <rFont val="Arial"/>
        <family val="2"/>
      </rPr>
      <t xml:space="preserve">. O beta da empresa é </t>
    </r>
    <r>
      <rPr>
        <b/>
        <sz val="10"/>
        <rFont val="Arial"/>
        <family val="2"/>
      </rPr>
      <t>1,1</t>
    </r>
    <r>
      <rPr>
        <sz val="10"/>
        <rFont val="Arial"/>
        <family val="2"/>
      </rPr>
      <t>, a taxa livre de risco do mercado é d</t>
    </r>
    <r>
      <rPr>
        <b/>
        <sz val="10"/>
        <rFont val="Arial"/>
        <family val="2"/>
      </rPr>
      <t>e 7%</t>
    </r>
    <r>
      <rPr>
        <sz val="10"/>
        <rFont val="Arial"/>
        <family val="2"/>
      </rPr>
      <t xml:space="preserve"> e a taxa de retorno média do mercado é de </t>
    </r>
    <r>
      <rPr>
        <b/>
        <sz val="10"/>
        <rFont val="Arial"/>
        <family val="2"/>
      </rPr>
      <t>13%.</t>
    </r>
    <r>
      <rPr>
        <sz val="10"/>
        <rFont val="Arial"/>
        <family val="2"/>
      </rPr>
      <t xml:space="preserve"> Para a adordagem do rendimento dos seus  títulos da dívida de longo prazo somado ao prêmio pelo risco exigido pelos acionistas, a empresa usa de um prêmio pelo risco de</t>
    </r>
    <r>
      <rPr>
        <b/>
        <sz val="10"/>
        <rFont val="Arial"/>
        <family val="2"/>
      </rPr>
      <t xml:space="preserve"> 8%.</t>
    </r>
    <r>
      <rPr>
        <sz val="10"/>
        <rFont val="Arial"/>
        <family val="2"/>
      </rPr>
      <t xml:space="preserve"> </t>
    </r>
  </si>
  <si>
    <t>a) Qual o custo das ações ordinárias?</t>
  </si>
  <si>
    <t xml:space="preserve"> - Pelo CAPM</t>
  </si>
  <si>
    <t xml:space="preserve"> - Pelos dividendos descontados</t>
  </si>
  <si>
    <t xml:space="preserve"> - Pela taxa da dívida de LP + Prêmio</t>
  </si>
  <si>
    <t xml:space="preserve">   MÉDIA DOS MÉTODOS</t>
  </si>
  <si>
    <t>b)Afinal, qual é taxa a ser considerada para custo das ações ordinárias?</t>
  </si>
  <si>
    <t>O que ela representa e qual a razão para escolha desta taxa?</t>
  </si>
  <si>
    <t>b) Afinal, considerando o custo das ações ordinárias pela MÉDIA DOS MÉTODOS do item a, qual o custo de cada fonte e o custo médio ponderado(WACC)?</t>
  </si>
  <si>
    <t>Fonte de Capital</t>
  </si>
  <si>
    <t>Custo</t>
  </si>
  <si>
    <t>Estrutura ótima</t>
  </si>
  <si>
    <t>20 0</t>
  </si>
  <si>
    <t>Custo Médio Ponderado(WACC)</t>
  </si>
  <si>
    <t>Dados:</t>
  </si>
  <si>
    <t>Alíquota de IR</t>
  </si>
  <si>
    <t>1) Dividas longo prazo</t>
  </si>
  <si>
    <t>taxa cupom</t>
  </si>
  <si>
    <t>Tempo (anos)</t>
  </si>
  <si>
    <t>Pagamento</t>
  </si>
  <si>
    <t>ANUAL</t>
  </si>
  <si>
    <t>Valor Presente</t>
  </si>
  <si>
    <t>Valor de face</t>
  </si>
  <si>
    <t xml:space="preserve">Dividendo </t>
  </si>
  <si>
    <t>i</t>
  </si>
  <si>
    <t>Taxa corrente</t>
  </si>
  <si>
    <t>Custo efetivo de capital</t>
  </si>
  <si>
    <t>2) Ação Preferencial</t>
  </si>
  <si>
    <t>Valor Mercado</t>
  </si>
  <si>
    <t>Valor Face</t>
  </si>
  <si>
    <t>Dividendo</t>
  </si>
  <si>
    <t>Período</t>
  </si>
  <si>
    <t>Trimestral</t>
  </si>
  <si>
    <t>Valor custo emissão</t>
  </si>
  <si>
    <t>Valor captação (VP - emissão)</t>
  </si>
  <si>
    <t>Custo efetivo de Capital</t>
  </si>
  <si>
    <t>3) Ação Ordinária</t>
  </si>
  <si>
    <t>i) Flucax Descontado:</t>
  </si>
  <si>
    <t>Preço Médio</t>
  </si>
  <si>
    <t>Dividendo o</t>
  </si>
  <si>
    <t>g</t>
  </si>
  <si>
    <t>Dividendo 1</t>
  </si>
  <si>
    <t>CAPM</t>
  </si>
  <si>
    <t>RF</t>
  </si>
  <si>
    <t>Beta</t>
  </si>
  <si>
    <t>RM</t>
  </si>
  <si>
    <t>Taxa longo prazo + prêmio</t>
  </si>
  <si>
    <t xml:space="preserve">Premio pelo risco </t>
  </si>
  <si>
    <r>
      <t xml:space="preserve"> - </t>
    </r>
    <r>
      <rPr>
        <sz val="9"/>
        <rFont val="Arial"/>
        <family val="2"/>
      </rPr>
      <t xml:space="preserve">As </t>
    </r>
    <r>
      <rPr>
        <b/>
        <sz val="9"/>
        <rFont val="Arial"/>
        <family val="2"/>
      </rPr>
      <t>debêntures(dívidas de longo prazo</t>
    </r>
    <r>
      <rPr>
        <sz val="9"/>
        <rFont val="Arial"/>
        <family val="2"/>
      </rPr>
      <t xml:space="preserve">) da empresa que foram lançadas com valor de face de $1.000 estão cotadas no mercado a </t>
    </r>
    <r>
      <rPr>
        <b/>
        <sz val="9"/>
        <rFont val="Arial"/>
        <family val="2"/>
      </rPr>
      <t>$1.700.</t>
    </r>
    <r>
      <rPr>
        <sz val="9"/>
        <rFont val="Arial"/>
        <family val="2"/>
      </rPr>
      <t xml:space="preserve"> Os títulos  pagam juros de</t>
    </r>
    <r>
      <rPr>
        <b/>
        <sz val="9"/>
        <rFont val="Arial"/>
        <family val="2"/>
      </rPr>
      <t xml:space="preserve"> 15% aa (</t>
    </r>
    <r>
      <rPr>
        <sz val="9"/>
        <rFont val="Arial"/>
        <family val="2"/>
      </rPr>
      <t xml:space="preserve">taxa de cupom). Faltam </t>
    </r>
    <r>
      <rPr>
        <b/>
        <sz val="9"/>
        <rFont val="Arial"/>
        <family val="2"/>
      </rPr>
      <t xml:space="preserve">20 </t>
    </r>
    <r>
      <rPr>
        <sz val="9"/>
        <rFont val="Arial"/>
        <family val="2"/>
      </rPr>
      <t>anos para o vencimento.</t>
    </r>
  </si>
  <si>
    <r>
      <t xml:space="preserve"> - A empresa tem </t>
    </r>
    <r>
      <rPr>
        <b/>
        <sz val="9"/>
        <rFont val="Arial"/>
        <family val="2"/>
      </rPr>
      <t>ações preferenciais</t>
    </r>
    <r>
      <rPr>
        <sz val="9"/>
        <rFont val="Arial"/>
        <family val="2"/>
      </rPr>
      <t xml:space="preserve"> emitidas no mercado americano. O preço de mercado da ações é de </t>
    </r>
    <r>
      <rPr>
        <b/>
        <sz val="9"/>
        <rFont val="Arial"/>
        <family val="2"/>
      </rPr>
      <t>$120</t>
    </r>
    <r>
      <rPr>
        <sz val="9"/>
        <rFont val="Arial"/>
        <family val="2"/>
      </rPr>
      <t xml:space="preserve">, com valor de face de $100 e dividendos perpétuos de </t>
    </r>
    <r>
      <rPr>
        <b/>
        <sz val="9"/>
        <rFont val="Arial"/>
        <family val="2"/>
      </rPr>
      <t>18%aa</t>
    </r>
    <r>
      <rPr>
        <sz val="9"/>
        <rFont val="Arial"/>
        <family val="2"/>
      </rPr>
      <t xml:space="preserve"> pagos anualmente. A empresa incorreria em custo de emissão de</t>
    </r>
    <r>
      <rPr>
        <b/>
        <sz val="9"/>
        <rFont val="Arial"/>
        <family val="2"/>
      </rPr>
      <t xml:space="preserve"> $3</t>
    </r>
    <r>
      <rPr>
        <sz val="9"/>
        <rFont val="Arial"/>
        <family val="2"/>
      </rPr>
      <t xml:space="preserve"> por ação.</t>
    </r>
  </si>
  <si>
    <r>
      <t xml:space="preserve"> - As ações ordinárias da empresa estão sendo negociadas a</t>
    </r>
    <r>
      <rPr>
        <b/>
        <sz val="10"/>
        <rFont val="Arial"/>
        <family val="2"/>
      </rPr>
      <t xml:space="preserve"> $60</t>
    </r>
    <r>
      <rPr>
        <sz val="10"/>
        <rFont val="Arial"/>
        <family val="2"/>
      </rPr>
      <t xml:space="preserve">. O último dividendo pago(Do) foi </t>
    </r>
    <r>
      <rPr>
        <b/>
        <sz val="10"/>
        <rFont val="Arial"/>
        <family val="2"/>
      </rPr>
      <t>$6,50</t>
    </r>
    <r>
      <rPr>
        <sz val="10"/>
        <rFont val="Arial"/>
        <family val="2"/>
      </rPr>
      <t>, e é possível prever que os dividendos futuros esperados cresçam 5</t>
    </r>
    <r>
      <rPr>
        <b/>
        <sz val="10"/>
        <rFont val="Arial"/>
        <family val="2"/>
      </rPr>
      <t>%</t>
    </r>
    <r>
      <rPr>
        <sz val="10"/>
        <rFont val="Arial"/>
        <family val="2"/>
      </rPr>
      <t xml:space="preserve">. O beta da empresa é </t>
    </r>
    <r>
      <rPr>
        <b/>
        <sz val="10"/>
        <rFont val="Arial"/>
        <family val="2"/>
      </rPr>
      <t>1,5</t>
    </r>
    <r>
      <rPr>
        <sz val="10"/>
        <rFont val="Arial"/>
        <family val="2"/>
      </rPr>
      <t>, a taxa livre de risco do mercado é d</t>
    </r>
    <r>
      <rPr>
        <b/>
        <sz val="10"/>
        <rFont val="Arial"/>
        <family val="2"/>
      </rPr>
      <t>e 7%</t>
    </r>
    <r>
      <rPr>
        <sz val="10"/>
        <rFont val="Arial"/>
        <family val="2"/>
      </rPr>
      <t xml:space="preserve"> e a taxa de retorno média do mercado é de </t>
    </r>
    <r>
      <rPr>
        <b/>
        <sz val="10"/>
        <rFont val="Arial"/>
        <family val="2"/>
      </rPr>
      <t>13%.</t>
    </r>
    <r>
      <rPr>
        <sz val="10"/>
        <rFont val="Arial"/>
        <family val="2"/>
      </rPr>
      <t xml:space="preserve"> Para a adordagem do rendimento dos seus  títulos da dívida de longo prazo somado ao prêmio pelo risco exigido pelos acionistas, a empresa usa de um prêmio pelo risco de</t>
    </r>
    <r>
      <rPr>
        <b/>
        <sz val="10"/>
        <rFont val="Arial"/>
        <family val="2"/>
      </rPr>
      <t xml:space="preserve"> 9%.</t>
    </r>
    <r>
      <rPr>
        <sz val="10"/>
        <rFont val="Arial"/>
        <family val="2"/>
      </rPr>
      <t xml:space="preserve"> </t>
    </r>
  </si>
  <si>
    <r>
      <t xml:space="preserve">1. </t>
    </r>
    <r>
      <rPr>
        <sz val="9"/>
        <rFont val="Arial"/>
        <family val="2"/>
      </rPr>
      <t>A empresa DEF,  está com excelente oportunidade de investimento em resort no Nordeste do Brasil. Mesmo não tendo terminado ainda o MBA, você foi promovido para assistente da diretoria financeira, e sua primeira missão é calcular o custo de capital da empresa, determinando assim o patamar de retorno aceitável para esses novos projetos.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</si>
</sst>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(&quot;R$&quot;* #,##0.00_);_(&quot;R$&quot;* \(#,##0.00\);_(&quot;R$&quot;* &quot;-&quot;??_);_(@_)"/>
    <numFmt numFmtId="168" formatCode="_(&quot;R$&quot;* #,##0_);_(&quot;R$&quot;* \(#,##0\);_(&quot;R$&quot;* &quot;-&quot;??_);_(@_)"/>
    <numFmt numFmtId="169" formatCode="_(&quot;R$&quot;* #,##0.000_);_(&quot;R$&quot;* \(#,##0.000\);_(&quot;R$&quot;* &quot;-&quot;??_);_(@_)"/>
  </numFmts>
  <fonts count="9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/>
      <sz val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left" wrapText="1" readingOrder="1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left" wrapText="1" readingOrder="1"/>
    </xf>
    <xf numFmtId="0" fontId="2" fillId="0" borderId="0" xfId="0" applyFont="1" applyAlignment="1">
      <alignment horizontal="left" readingOrder="1"/>
    </xf>
    <xf numFmtId="0" fontId="3" fillId="0" borderId="0" xfId="0" applyFont="1" applyBorder="1"/>
    <xf numFmtId="10" fontId="3" fillId="0" borderId="0" xfId="0" applyNumberFormat="1" applyFont="1" applyBorder="1"/>
    <xf numFmtId="9" fontId="4" fillId="0" borderId="0" xfId="0" applyNumberFormat="1" applyFont="1" applyBorder="1"/>
    <xf numFmtId="0" fontId="2" fillId="0" borderId="0" xfId="0" applyFont="1" applyBorder="1"/>
    <xf numFmtId="10" fontId="2" fillId="0" borderId="0" xfId="0" applyNumberFormat="1" applyFont="1" applyBorder="1"/>
    <xf numFmtId="9" fontId="1" fillId="0" borderId="0" xfId="0" applyNumberFormat="1" applyFont="1" applyBorder="1"/>
    <xf numFmtId="0" fontId="2" fillId="0" borderId="0" xfId="0" applyFont="1"/>
    <xf numFmtId="0" fontId="5" fillId="0" borderId="0" xfId="0" applyFont="1"/>
    <xf numFmtId="10" fontId="2" fillId="0" borderId="1" xfId="0" applyNumberFormat="1" applyFont="1" applyBorder="1"/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2" fillId="0" borderId="0" xfId="0" applyFont="1" applyFill="1" applyBorder="1"/>
    <xf numFmtId="10" fontId="2" fillId="0" borderId="0" xfId="2" applyNumberFormat="1" applyFont="1" applyBorder="1"/>
    <xf numFmtId="0" fontId="2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/>
    <xf numFmtId="164" fontId="2" fillId="0" borderId="1" xfId="0" applyNumberFormat="1" applyFont="1" applyBorder="1"/>
    <xf numFmtId="0" fontId="1" fillId="0" borderId="3" xfId="0" applyFont="1" applyBorder="1" applyAlignment="1">
      <alignment horizontal="left"/>
    </xf>
    <xf numFmtId="10" fontId="2" fillId="0" borderId="1" xfId="2" applyNumberFormat="1" applyFont="1" applyBorder="1"/>
    <xf numFmtId="0" fontId="2" fillId="0" borderId="0" xfId="0" applyFont="1" applyBorder="1" applyAlignment="1">
      <alignment horizontal="right"/>
    </xf>
    <xf numFmtId="10" fontId="3" fillId="0" borderId="0" xfId="2" applyNumberFormat="1" applyFont="1" applyBorder="1"/>
    <xf numFmtId="9" fontId="4" fillId="0" borderId="0" xfId="0" applyNumberFormat="1" applyFont="1"/>
    <xf numFmtId="0" fontId="7" fillId="0" borderId="0" xfId="0" applyFont="1"/>
    <xf numFmtId="0" fontId="4" fillId="0" borderId="0" xfId="0" applyFont="1" applyBorder="1" applyAlignment="1">
      <alignment horizontal="center"/>
    </xf>
    <xf numFmtId="164" fontId="4" fillId="0" borderId="0" xfId="2" applyNumberFormat="1" applyFont="1" applyBorder="1"/>
    <xf numFmtId="0" fontId="4" fillId="0" borderId="0" xfId="0" applyFont="1" applyBorder="1"/>
    <xf numFmtId="165" fontId="4" fillId="0" borderId="0" xfId="1" applyFont="1" applyBorder="1"/>
    <xf numFmtId="167" fontId="4" fillId="0" borderId="0" xfId="3" applyNumberFormat="1" applyFont="1" applyBorder="1"/>
    <xf numFmtId="168" fontId="3" fillId="0" borderId="0" xfId="0" applyNumberFormat="1" applyFont="1" applyBorder="1"/>
    <xf numFmtId="164" fontId="3" fillId="0" borderId="0" xfId="2" applyNumberFormat="1" applyFont="1" applyBorder="1"/>
    <xf numFmtId="167" fontId="3" fillId="0" borderId="0" xfId="3" applyNumberFormat="1" applyFont="1" applyBorder="1"/>
    <xf numFmtId="10" fontId="4" fillId="0" borderId="0" xfId="2" applyNumberFormat="1" applyFont="1" applyBorder="1"/>
    <xf numFmtId="0" fontId="8" fillId="0" borderId="0" xfId="0" applyFont="1"/>
    <xf numFmtId="0" fontId="3" fillId="0" borderId="0" xfId="0" applyFont="1" applyFill="1" applyBorder="1"/>
    <xf numFmtId="169" fontId="3" fillId="0" borderId="0" xfId="3" applyNumberFormat="1" applyFont="1" applyBorder="1"/>
    <xf numFmtId="0" fontId="8" fillId="0" borderId="0" xfId="0" applyFont="1" applyFill="1" applyBorder="1"/>
    <xf numFmtId="10" fontId="4" fillId="0" borderId="0" xfId="0" applyNumberFormat="1" applyFont="1" applyBorder="1"/>
    <xf numFmtId="10" fontId="3" fillId="0" borderId="0" xfId="0" applyNumberFormat="1" applyFont="1"/>
    <xf numFmtId="164" fontId="3" fillId="0" borderId="0" xfId="0" applyNumberFormat="1" applyFont="1"/>
  </cellXfs>
  <cellStyles count="4">
    <cellStyle name="Moeda 4" xfId="3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topLeftCell="A9" workbookViewId="0">
      <selection activeCell="A26" sqref="A26"/>
    </sheetView>
  </sheetViews>
  <sheetFormatPr defaultRowHeight="12.75" x14ac:dyDescent="0.2"/>
  <cols>
    <col min="1" max="1" width="34.7109375" style="3" customWidth="1"/>
    <col min="2" max="2" width="15.7109375" style="3" customWidth="1"/>
    <col min="3" max="3" width="13.28515625" style="3" customWidth="1"/>
    <col min="4" max="4" width="13.140625" style="3" customWidth="1"/>
    <col min="5" max="5" width="50.7109375" style="3" customWidth="1"/>
    <col min="6" max="13" width="9.140625" style="3"/>
    <col min="14" max="14" width="5" style="3" customWidth="1"/>
    <col min="15" max="16384" width="9.140625" style="3"/>
  </cols>
  <sheetData>
    <row r="1" spans="1:5" ht="50.25" customHeight="1" x14ac:dyDescent="0.2">
      <c r="A1" s="1" t="s">
        <v>0</v>
      </c>
      <c r="B1" s="2"/>
      <c r="C1" s="2"/>
      <c r="D1" s="2"/>
      <c r="E1" s="2"/>
    </row>
    <row r="2" spans="1:5" ht="33" customHeight="1" x14ac:dyDescent="0.2">
      <c r="A2" s="4" t="s">
        <v>1</v>
      </c>
      <c r="B2" s="2"/>
      <c r="C2" s="2"/>
      <c r="D2" s="2"/>
      <c r="E2" s="2"/>
    </row>
    <row r="3" spans="1:5" x14ac:dyDescent="0.2">
      <c r="A3" s="5" t="s">
        <v>2</v>
      </c>
    </row>
    <row r="4" spans="1:5" ht="15.75" customHeight="1" x14ac:dyDescent="0.2">
      <c r="A4" s="5" t="s">
        <v>3</v>
      </c>
    </row>
    <row r="5" spans="1:5" ht="39.75" customHeight="1" x14ac:dyDescent="0.2">
      <c r="A5" s="1" t="s">
        <v>54</v>
      </c>
      <c r="B5" s="2"/>
      <c r="C5" s="2"/>
      <c r="D5" s="2"/>
      <c r="E5" s="2"/>
    </row>
    <row r="6" spans="1:5" ht="44.25" customHeight="1" x14ac:dyDescent="0.2">
      <c r="A6" s="4" t="s">
        <v>55</v>
      </c>
      <c r="B6" s="2"/>
      <c r="C6" s="2"/>
      <c r="D6" s="2"/>
      <c r="E6" s="2"/>
    </row>
    <row r="7" spans="1:5" ht="66.75" customHeight="1" x14ac:dyDescent="0.2">
      <c r="A7" s="2" t="s">
        <v>56</v>
      </c>
      <c r="B7" s="2"/>
      <c r="C7" s="2"/>
      <c r="D7" s="2"/>
      <c r="E7" s="2"/>
    </row>
    <row r="8" spans="1:5" x14ac:dyDescent="0.2">
      <c r="A8" s="6"/>
      <c r="B8" s="7"/>
      <c r="C8" s="8"/>
    </row>
    <row r="9" spans="1:5" s="13" customFormat="1" x14ac:dyDescent="0.2">
      <c r="A9" s="9" t="s">
        <v>7</v>
      </c>
      <c r="B9" s="10"/>
      <c r="C9" s="11"/>
      <c r="D9" s="12"/>
    </row>
    <row r="10" spans="1:5" s="13" customFormat="1" x14ac:dyDescent="0.2">
      <c r="A10" s="9" t="s">
        <v>8</v>
      </c>
      <c r="B10" s="14">
        <f>+B63</f>
        <v>0.16</v>
      </c>
      <c r="C10" s="11"/>
      <c r="D10" s="12"/>
    </row>
    <row r="11" spans="1:5" s="13" customFormat="1" x14ac:dyDescent="0.2">
      <c r="A11" s="9" t="s">
        <v>9</v>
      </c>
      <c r="B11" s="14">
        <f>+B58</f>
        <v>0.16375000000000001</v>
      </c>
      <c r="C11" s="11"/>
      <c r="D11" s="12"/>
    </row>
    <row r="12" spans="1:5" s="13" customFormat="1" x14ac:dyDescent="0.2">
      <c r="A12" s="9" t="s">
        <v>10</v>
      </c>
      <c r="B12" s="14">
        <f>+B66</f>
        <v>0.1691525084700948</v>
      </c>
      <c r="C12" s="11"/>
      <c r="D12" s="12"/>
    </row>
    <row r="13" spans="1:5" s="13" customFormat="1" x14ac:dyDescent="0.2">
      <c r="A13" s="15" t="s">
        <v>11</v>
      </c>
      <c r="B13" s="14">
        <f>AVERAGE(B10:B12)</f>
        <v>0.16430083615669824</v>
      </c>
      <c r="C13" s="11"/>
      <c r="D13" s="12"/>
    </row>
    <row r="14" spans="1:5" s="13" customFormat="1" hidden="1" x14ac:dyDescent="0.2">
      <c r="A14" s="16" t="s">
        <v>12</v>
      </c>
      <c r="B14" s="12"/>
      <c r="D14" s="14"/>
    </row>
    <row r="15" spans="1:5" s="13" customFormat="1" hidden="1" x14ac:dyDescent="0.2">
      <c r="A15" s="17" t="s">
        <v>13</v>
      </c>
      <c r="B15" s="12"/>
      <c r="C15" s="9"/>
      <c r="D15" s="12"/>
    </row>
    <row r="16" spans="1:5" s="13" customFormat="1" hidden="1" x14ac:dyDescent="0.2">
      <c r="A16" s="18"/>
      <c r="B16" s="9"/>
      <c r="C16" s="9"/>
      <c r="D16" s="9"/>
    </row>
    <row r="17" spans="1:5" s="13" customFormat="1" hidden="1" x14ac:dyDescent="0.2">
      <c r="A17" s="9"/>
      <c r="B17" s="19"/>
      <c r="C17" s="9"/>
      <c r="D17" s="9"/>
    </row>
    <row r="18" spans="1:5" s="13" customFormat="1" hidden="1" x14ac:dyDescent="0.2">
      <c r="A18" s="9"/>
      <c r="B18" s="19"/>
      <c r="C18" s="9"/>
      <c r="D18" s="9"/>
    </row>
    <row r="19" spans="1:5" s="13" customFormat="1" hidden="1" x14ac:dyDescent="0.2">
      <c r="A19" s="9"/>
      <c r="B19" s="19"/>
      <c r="C19" s="9"/>
      <c r="D19" s="9"/>
    </row>
    <row r="20" spans="1:5" s="13" customFormat="1" hidden="1" x14ac:dyDescent="0.2">
      <c r="A20" s="9"/>
      <c r="B20" s="19"/>
      <c r="C20" s="9"/>
      <c r="D20" s="12"/>
    </row>
    <row r="21" spans="1:5" s="13" customFormat="1" ht="28.5" customHeight="1" x14ac:dyDescent="0.2">
      <c r="A21" s="20" t="s">
        <v>14</v>
      </c>
      <c r="B21" s="2"/>
      <c r="C21" s="2"/>
      <c r="D21" s="2"/>
      <c r="E21" s="2"/>
    </row>
    <row r="22" spans="1:5" s="13" customFormat="1" x14ac:dyDescent="0.2">
      <c r="A22" s="21" t="s">
        <v>15</v>
      </c>
      <c r="B22" s="22" t="s">
        <v>16</v>
      </c>
      <c r="C22" s="23" t="s">
        <v>17</v>
      </c>
      <c r="D22" s="12"/>
    </row>
    <row r="23" spans="1:5" s="13" customFormat="1" x14ac:dyDescent="0.2">
      <c r="A23" s="24" t="str">
        <f>+A32</f>
        <v>1) Dividas longo prazo</v>
      </c>
      <c r="B23" s="25">
        <f>+B41</f>
        <v>5.1449130505561623E-2</v>
      </c>
      <c r="C23" s="11">
        <v>0.4</v>
      </c>
      <c r="D23" s="12"/>
      <c r="E23" s="13" t="s">
        <v>18</v>
      </c>
    </row>
    <row r="24" spans="1:5" s="13" customFormat="1" x14ac:dyDescent="0.2">
      <c r="A24" s="24" t="str">
        <f>+A43</f>
        <v>2) Ação Preferencial</v>
      </c>
      <c r="B24" s="14">
        <f>+B50</f>
        <v>0.15384615384615385</v>
      </c>
      <c r="C24" s="11">
        <v>0.1</v>
      </c>
      <c r="D24" s="12"/>
    </row>
    <row r="25" spans="1:5" s="13" customFormat="1" x14ac:dyDescent="0.2">
      <c r="A25" s="24" t="str">
        <f>+A52</f>
        <v>3) Ação Ordinária</v>
      </c>
      <c r="B25" s="14">
        <f>B13</f>
        <v>0.16430083615669824</v>
      </c>
      <c r="C25" s="11">
        <v>0.5</v>
      </c>
      <c r="D25" s="12"/>
    </row>
    <row r="26" spans="1:5" s="13" customFormat="1" x14ac:dyDescent="0.2">
      <c r="A26" s="26" t="s">
        <v>19</v>
      </c>
      <c r="B26" s="27">
        <f>SUMPRODUCT(B23:B25,C23:C25)</f>
        <v>0.11811468566518915</v>
      </c>
      <c r="C26" s="11"/>
      <c r="D26" s="12"/>
    </row>
    <row r="27" spans="1:5" s="13" customFormat="1" x14ac:dyDescent="0.2">
      <c r="A27" s="28"/>
      <c r="B27" s="19"/>
      <c r="C27" s="11"/>
      <c r="D27" s="12"/>
    </row>
    <row r="28" spans="1:5" s="13" customFormat="1" x14ac:dyDescent="0.2">
      <c r="A28" s="28"/>
      <c r="B28" s="19"/>
      <c r="C28" s="11"/>
      <c r="D28" s="12"/>
    </row>
    <row r="29" spans="1:5" s="13" customFormat="1" x14ac:dyDescent="0.2">
      <c r="A29" s="28"/>
      <c r="B29" s="19"/>
      <c r="C29" s="11"/>
      <c r="D29" s="12"/>
    </row>
    <row r="30" spans="1:5" x14ac:dyDescent="0.2">
      <c r="A30" s="3" t="s">
        <v>20</v>
      </c>
      <c r="B30" s="29"/>
      <c r="C30" s="6"/>
    </row>
    <row r="31" spans="1:5" x14ac:dyDescent="0.2">
      <c r="A31" s="3" t="s">
        <v>21</v>
      </c>
      <c r="B31" s="30">
        <v>0.35</v>
      </c>
    </row>
    <row r="32" spans="1:5" x14ac:dyDescent="0.2">
      <c r="A32" s="31" t="s">
        <v>22</v>
      </c>
      <c r="B32" s="32"/>
      <c r="C32" s="32"/>
      <c r="D32" s="6"/>
    </row>
    <row r="33" spans="1:4" x14ac:dyDescent="0.2">
      <c r="A33" s="3" t="s">
        <v>23</v>
      </c>
      <c r="B33" s="33">
        <v>0.15</v>
      </c>
      <c r="C33" s="33"/>
      <c r="D33" s="6"/>
    </row>
    <row r="34" spans="1:4" x14ac:dyDescent="0.2">
      <c r="A34" s="3" t="s">
        <v>24</v>
      </c>
      <c r="B34" s="34">
        <v>20</v>
      </c>
      <c r="C34" s="33"/>
      <c r="D34" s="6"/>
    </row>
    <row r="35" spans="1:4" x14ac:dyDescent="0.2">
      <c r="A35" s="3" t="s">
        <v>25</v>
      </c>
      <c r="B35" s="34" t="s">
        <v>26</v>
      </c>
      <c r="C35" s="35">
        <v>1</v>
      </c>
      <c r="D35" s="6"/>
    </row>
    <row r="36" spans="1:4" x14ac:dyDescent="0.2">
      <c r="A36" s="3" t="s">
        <v>27</v>
      </c>
      <c r="B36" s="36">
        <v>1700</v>
      </c>
      <c r="C36" s="33"/>
      <c r="D36" s="6"/>
    </row>
    <row r="37" spans="1:4" x14ac:dyDescent="0.2">
      <c r="A37" s="3" t="s">
        <v>28</v>
      </c>
      <c r="B37" s="36">
        <v>1000</v>
      </c>
      <c r="C37" s="33"/>
      <c r="D37" s="6"/>
    </row>
    <row r="38" spans="1:4" x14ac:dyDescent="0.2">
      <c r="A38" s="3" t="s">
        <v>29</v>
      </c>
      <c r="B38" s="37">
        <f>+B33*B37/C35</f>
        <v>150</v>
      </c>
      <c r="C38" s="33"/>
      <c r="D38" s="6"/>
    </row>
    <row r="39" spans="1:4" x14ac:dyDescent="0.2">
      <c r="A39" s="3" t="s">
        <v>30</v>
      </c>
      <c r="B39" s="29">
        <f>RATE(B34,B38,-B36,B37)</f>
        <v>7.915250847009489E-2</v>
      </c>
      <c r="C39" s="33"/>
      <c r="D39" s="6"/>
    </row>
    <row r="40" spans="1:4" x14ac:dyDescent="0.2">
      <c r="A40" s="3" t="s">
        <v>31</v>
      </c>
      <c r="B40" s="38">
        <f>(1+B39)^C35-1</f>
        <v>7.9152508470094807E-2</v>
      </c>
      <c r="C40" s="6"/>
      <c r="D40" s="6"/>
    </row>
    <row r="41" spans="1:4" x14ac:dyDescent="0.2">
      <c r="A41" s="3" t="s">
        <v>32</v>
      </c>
      <c r="B41" s="38">
        <f>+B40*(1-B31)</f>
        <v>5.1449130505561623E-2</v>
      </c>
      <c r="C41" s="6"/>
      <c r="D41" s="6"/>
    </row>
    <row r="42" spans="1:4" x14ac:dyDescent="0.2">
      <c r="B42" s="38"/>
      <c r="C42" s="33"/>
      <c r="D42" s="6"/>
    </row>
    <row r="43" spans="1:4" x14ac:dyDescent="0.2">
      <c r="A43" s="31" t="s">
        <v>33</v>
      </c>
      <c r="B43" s="6"/>
      <c r="C43" s="6"/>
      <c r="D43" s="6"/>
    </row>
    <row r="44" spans="1:4" x14ac:dyDescent="0.2">
      <c r="A44" s="3" t="s">
        <v>34</v>
      </c>
      <c r="B44" s="36">
        <v>120</v>
      </c>
      <c r="C44" s="6"/>
      <c r="D44" s="6"/>
    </row>
    <row r="45" spans="1:4" x14ac:dyDescent="0.2">
      <c r="A45" s="3" t="s">
        <v>35</v>
      </c>
      <c r="B45" s="39">
        <v>100</v>
      </c>
      <c r="C45" s="39"/>
      <c r="D45" s="6"/>
    </row>
    <row r="46" spans="1:4" x14ac:dyDescent="0.2">
      <c r="A46" s="3" t="s">
        <v>36</v>
      </c>
      <c r="B46" s="30">
        <v>0.18</v>
      </c>
      <c r="C46" s="39">
        <f>+B45*B46/C47</f>
        <v>4.5</v>
      </c>
      <c r="D46" s="6"/>
    </row>
    <row r="47" spans="1:4" x14ac:dyDescent="0.2">
      <c r="A47" s="3" t="s">
        <v>37</v>
      </c>
      <c r="B47" s="34" t="s">
        <v>38</v>
      </c>
      <c r="C47" s="34">
        <v>4</v>
      </c>
      <c r="D47" s="6"/>
    </row>
    <row r="48" spans="1:4" x14ac:dyDescent="0.2">
      <c r="A48" s="3" t="s">
        <v>39</v>
      </c>
      <c r="B48" s="36">
        <v>3</v>
      </c>
      <c r="C48" s="39"/>
      <c r="D48" s="6"/>
    </row>
    <row r="49" spans="1:5" x14ac:dyDescent="0.2">
      <c r="A49" s="3" t="s">
        <v>40</v>
      </c>
      <c r="B49" s="39">
        <f>+B44-B48</f>
        <v>117</v>
      </c>
      <c r="C49" s="36"/>
      <c r="D49" s="6"/>
    </row>
    <row r="50" spans="1:5" x14ac:dyDescent="0.2">
      <c r="A50" s="3" t="s">
        <v>41</v>
      </c>
      <c r="B50" s="29">
        <f>+C46*C47/B49</f>
        <v>0.15384615384615385</v>
      </c>
      <c r="C50" s="40"/>
      <c r="D50" s="6"/>
    </row>
    <row r="51" spans="1:5" x14ac:dyDescent="0.2">
      <c r="B51" s="6"/>
      <c r="C51" s="6"/>
      <c r="D51" s="6"/>
    </row>
    <row r="52" spans="1:5" x14ac:dyDescent="0.2">
      <c r="A52" s="31" t="s">
        <v>42</v>
      </c>
      <c r="B52" s="6"/>
      <c r="C52" s="6"/>
      <c r="D52" s="6"/>
    </row>
    <row r="53" spans="1:5" x14ac:dyDescent="0.2">
      <c r="A53" s="41" t="s">
        <v>43</v>
      </c>
      <c r="B53" s="6"/>
      <c r="C53" s="6"/>
      <c r="D53" s="6"/>
    </row>
    <row r="54" spans="1:5" x14ac:dyDescent="0.2">
      <c r="A54" s="3" t="s">
        <v>44</v>
      </c>
      <c r="B54" s="36">
        <v>60</v>
      </c>
      <c r="C54" s="39"/>
      <c r="D54" s="6"/>
    </row>
    <row r="55" spans="1:5" x14ac:dyDescent="0.2">
      <c r="A55" s="42" t="s">
        <v>45</v>
      </c>
      <c r="B55" s="36">
        <v>6.5</v>
      </c>
      <c r="C55" s="39"/>
      <c r="D55" s="6"/>
    </row>
    <row r="56" spans="1:5" x14ac:dyDescent="0.2">
      <c r="A56" s="3" t="s">
        <v>46</v>
      </c>
      <c r="B56" s="8">
        <v>0.05</v>
      </c>
      <c r="C56" s="39"/>
      <c r="D56" s="6"/>
    </row>
    <row r="57" spans="1:5" x14ac:dyDescent="0.2">
      <c r="A57" s="42" t="s">
        <v>47</v>
      </c>
      <c r="B57" s="39">
        <f>+B55*(1+B56)</f>
        <v>6.8250000000000002</v>
      </c>
      <c r="C57" s="43"/>
      <c r="D57" s="6"/>
    </row>
    <row r="58" spans="1:5" x14ac:dyDescent="0.2">
      <c r="A58" s="3" t="s">
        <v>41</v>
      </c>
      <c r="B58" s="29">
        <f>+B57/B54+B56</f>
        <v>0.16375000000000001</v>
      </c>
      <c r="C58" s="29"/>
      <c r="D58" s="6"/>
    </row>
    <row r="59" spans="1:5" x14ac:dyDescent="0.2">
      <c r="A59" s="44" t="s">
        <v>48</v>
      </c>
      <c r="B59" s="6"/>
      <c r="C59" s="39"/>
      <c r="D59" s="6"/>
    </row>
    <row r="60" spans="1:5" x14ac:dyDescent="0.2">
      <c r="A60" s="3" t="s">
        <v>49</v>
      </c>
      <c r="B60" s="8">
        <v>7.0000000000000007E-2</v>
      </c>
      <c r="C60" s="39"/>
      <c r="D60" s="6"/>
    </row>
    <row r="61" spans="1:5" x14ac:dyDescent="0.2">
      <c r="A61" s="3" t="s">
        <v>50</v>
      </c>
      <c r="B61" s="34">
        <v>1.5</v>
      </c>
      <c r="C61" s="39"/>
      <c r="D61" s="6"/>
    </row>
    <row r="62" spans="1:5" x14ac:dyDescent="0.2">
      <c r="A62" s="3" t="s">
        <v>51</v>
      </c>
      <c r="B62" s="45">
        <v>0.13</v>
      </c>
      <c r="C62" s="38"/>
      <c r="D62" s="6"/>
    </row>
    <row r="63" spans="1:5" x14ac:dyDescent="0.2">
      <c r="A63" s="3" t="s">
        <v>41</v>
      </c>
      <c r="B63" s="7">
        <f>+B60+(B62-B60)*B61</f>
        <v>0.16</v>
      </c>
      <c r="C63" s="38"/>
      <c r="D63" s="6"/>
      <c r="E63" s="46"/>
    </row>
    <row r="64" spans="1:5" x14ac:dyDescent="0.2">
      <c r="A64" s="41" t="s">
        <v>52</v>
      </c>
    </row>
    <row r="65" spans="1:2" x14ac:dyDescent="0.2">
      <c r="A65" s="3" t="s">
        <v>53</v>
      </c>
      <c r="B65" s="30">
        <v>0.09</v>
      </c>
    </row>
    <row r="66" spans="1:2" x14ac:dyDescent="0.2">
      <c r="A66" s="3" t="s">
        <v>41</v>
      </c>
      <c r="B66" s="46">
        <f>+B65+B40</f>
        <v>0.1691525084700948</v>
      </c>
    </row>
  </sheetData>
  <mergeCells count="6">
    <mergeCell ref="A1:E1"/>
    <mergeCell ref="A2:E2"/>
    <mergeCell ref="A5:E5"/>
    <mergeCell ref="A6:E6"/>
    <mergeCell ref="A7:E7"/>
    <mergeCell ref="A21:E21"/>
  </mergeCells>
  <pageMargins left="0.78740157499999996" right="0.13" top="0.36" bottom="0.43" header="0.28000000000000003" footer="0.23"/>
  <pageSetup paperSize="9" orientation="landscape" horizontalDpi="4294967294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sqref="A1:E1"/>
    </sheetView>
  </sheetViews>
  <sheetFormatPr defaultRowHeight="12.75" x14ac:dyDescent="0.2"/>
  <cols>
    <col min="1" max="1" width="34.7109375" style="3" customWidth="1"/>
    <col min="2" max="2" width="15.7109375" style="3" customWidth="1"/>
    <col min="3" max="3" width="13.28515625" style="3" customWidth="1"/>
    <col min="4" max="4" width="13.140625" style="3" customWidth="1"/>
    <col min="5" max="5" width="50.7109375" style="3" customWidth="1"/>
    <col min="6" max="13" width="9.140625" style="3"/>
    <col min="14" max="14" width="5" style="3" customWidth="1"/>
    <col min="15" max="16384" width="9.140625" style="3"/>
  </cols>
  <sheetData>
    <row r="1" spans="1:5" ht="50.25" customHeight="1" x14ac:dyDescent="0.2">
      <c r="A1" s="1" t="s">
        <v>57</v>
      </c>
      <c r="B1" s="2"/>
      <c r="C1" s="2"/>
      <c r="D1" s="2"/>
      <c r="E1" s="2"/>
    </row>
    <row r="2" spans="1:5" ht="33" customHeight="1" x14ac:dyDescent="0.2">
      <c r="A2" s="4" t="s">
        <v>1</v>
      </c>
      <c r="B2" s="2"/>
      <c r="C2" s="2"/>
      <c r="D2" s="2"/>
      <c r="E2" s="2"/>
    </row>
    <row r="3" spans="1:5" x14ac:dyDescent="0.2">
      <c r="A3" s="5" t="s">
        <v>2</v>
      </c>
    </row>
    <row r="4" spans="1:5" ht="15.75" customHeight="1" x14ac:dyDescent="0.2">
      <c r="A4" s="5" t="s">
        <v>3</v>
      </c>
    </row>
    <row r="5" spans="1:5" ht="39.75" customHeight="1" x14ac:dyDescent="0.2">
      <c r="A5" s="1" t="s">
        <v>4</v>
      </c>
      <c r="B5" s="2"/>
      <c r="C5" s="2"/>
      <c r="D5" s="2"/>
      <c r="E5" s="2"/>
    </row>
    <row r="6" spans="1:5" ht="44.25" customHeight="1" x14ac:dyDescent="0.2">
      <c r="A6" s="4" t="s">
        <v>5</v>
      </c>
      <c r="B6" s="2"/>
      <c r="C6" s="2"/>
      <c r="D6" s="2"/>
      <c r="E6" s="2"/>
    </row>
    <row r="7" spans="1:5" ht="66.75" customHeight="1" x14ac:dyDescent="0.2">
      <c r="A7" s="2" t="s">
        <v>6</v>
      </c>
      <c r="B7" s="2"/>
      <c r="C7" s="2"/>
      <c r="D7" s="2"/>
      <c r="E7" s="2"/>
    </row>
    <row r="8" spans="1:5" x14ac:dyDescent="0.2">
      <c r="A8" s="6"/>
      <c r="B8" s="7"/>
      <c r="C8" s="8"/>
    </row>
    <row r="9" spans="1:5" s="13" customFormat="1" x14ac:dyDescent="0.2">
      <c r="A9" s="9" t="s">
        <v>7</v>
      </c>
      <c r="B9" s="10"/>
      <c r="C9" s="11"/>
      <c r="D9" s="12"/>
    </row>
    <row r="10" spans="1:5" s="13" customFormat="1" x14ac:dyDescent="0.2">
      <c r="A10" s="9" t="s">
        <v>8</v>
      </c>
      <c r="B10" s="14">
        <f>+B63</f>
        <v>0.13650000000000001</v>
      </c>
      <c r="C10" s="11"/>
      <c r="D10" s="12"/>
    </row>
    <row r="11" spans="1:5" s="13" customFormat="1" x14ac:dyDescent="0.2">
      <c r="A11" s="9" t="s">
        <v>9</v>
      </c>
      <c r="B11" s="14">
        <f>+B58</f>
        <v>0.15500000000000003</v>
      </c>
      <c r="C11" s="11"/>
      <c r="D11" s="12"/>
    </row>
    <row r="12" spans="1:5" s="13" customFormat="1" x14ac:dyDescent="0.2">
      <c r="A12" s="9" t="s">
        <v>10</v>
      </c>
      <c r="B12" s="14">
        <f>+B66</f>
        <v>0.19667518399691489</v>
      </c>
      <c r="C12" s="11"/>
      <c r="D12" s="12"/>
    </row>
    <row r="13" spans="1:5" s="13" customFormat="1" x14ac:dyDescent="0.2">
      <c r="A13" s="15" t="s">
        <v>11</v>
      </c>
      <c r="B13" s="14">
        <f>AVERAGE(B10:B12)</f>
        <v>0.16272506133230499</v>
      </c>
      <c r="C13" s="11"/>
      <c r="D13" s="12"/>
    </row>
    <row r="14" spans="1:5" s="13" customFormat="1" hidden="1" x14ac:dyDescent="0.2">
      <c r="A14" s="16" t="s">
        <v>12</v>
      </c>
      <c r="B14" s="12"/>
      <c r="D14" s="14"/>
    </row>
    <row r="15" spans="1:5" s="13" customFormat="1" hidden="1" x14ac:dyDescent="0.2">
      <c r="A15" s="17" t="s">
        <v>13</v>
      </c>
      <c r="B15" s="12"/>
      <c r="C15" s="9"/>
      <c r="D15" s="12"/>
    </row>
    <row r="16" spans="1:5" s="13" customFormat="1" hidden="1" x14ac:dyDescent="0.2">
      <c r="A16" s="18"/>
      <c r="B16" s="9"/>
      <c r="C16" s="9"/>
      <c r="D16" s="9"/>
    </row>
    <row r="17" spans="1:5" s="13" customFormat="1" hidden="1" x14ac:dyDescent="0.2">
      <c r="A17" s="9"/>
      <c r="B17" s="19"/>
      <c r="C17" s="9"/>
      <c r="D17" s="9"/>
    </row>
    <row r="18" spans="1:5" s="13" customFormat="1" hidden="1" x14ac:dyDescent="0.2">
      <c r="A18" s="9"/>
      <c r="B18" s="19"/>
      <c r="C18" s="9"/>
      <c r="D18" s="9"/>
    </row>
    <row r="19" spans="1:5" s="13" customFormat="1" hidden="1" x14ac:dyDescent="0.2">
      <c r="A19" s="9"/>
      <c r="B19" s="19"/>
      <c r="C19" s="9"/>
      <c r="D19" s="9"/>
    </row>
    <row r="20" spans="1:5" s="13" customFormat="1" hidden="1" x14ac:dyDescent="0.2">
      <c r="A20" s="9"/>
      <c r="B20" s="19"/>
      <c r="C20" s="9"/>
      <c r="D20" s="12"/>
    </row>
    <row r="21" spans="1:5" s="13" customFormat="1" ht="28.5" customHeight="1" x14ac:dyDescent="0.2">
      <c r="A21" s="20" t="s">
        <v>14</v>
      </c>
      <c r="B21" s="2"/>
      <c r="C21" s="2"/>
      <c r="D21" s="2"/>
      <c r="E21" s="2"/>
    </row>
    <row r="22" spans="1:5" s="13" customFormat="1" x14ac:dyDescent="0.2">
      <c r="A22" s="21" t="s">
        <v>15</v>
      </c>
      <c r="B22" s="22" t="s">
        <v>16</v>
      </c>
      <c r="C22" s="23" t="s">
        <v>17</v>
      </c>
      <c r="D22" s="12"/>
    </row>
    <row r="23" spans="1:5" s="13" customFormat="1" x14ac:dyDescent="0.2">
      <c r="A23" s="24" t="str">
        <f>+A32</f>
        <v>1) Dividas longo prazo</v>
      </c>
      <c r="B23" s="25">
        <f>+B41</f>
        <v>6.2838869597994673E-2</v>
      </c>
      <c r="C23" s="11">
        <v>0.4</v>
      </c>
      <c r="D23" s="12"/>
      <c r="E23" s="13" t="s">
        <v>18</v>
      </c>
    </row>
    <row r="24" spans="1:5" s="13" customFormat="1" x14ac:dyDescent="0.2">
      <c r="A24" s="24" t="str">
        <f>+A43</f>
        <v>2) Ação Preferencial</v>
      </c>
      <c r="B24" s="14">
        <f>+B50</f>
        <v>0.13392857142857142</v>
      </c>
      <c r="C24" s="11">
        <v>0.1</v>
      </c>
      <c r="D24" s="12"/>
    </row>
    <row r="25" spans="1:5" s="13" customFormat="1" x14ac:dyDescent="0.2">
      <c r="A25" s="24" t="str">
        <f>+A52</f>
        <v>3) Ação Ordinária</v>
      </c>
      <c r="B25" s="14">
        <f>B13</f>
        <v>0.16272506133230499</v>
      </c>
      <c r="C25" s="11">
        <v>0.5</v>
      </c>
      <c r="D25" s="12"/>
    </row>
    <row r="26" spans="1:5" s="13" customFormat="1" x14ac:dyDescent="0.2">
      <c r="A26" s="26" t="s">
        <v>19</v>
      </c>
      <c r="B26" s="27">
        <f>SUMPRODUCT(B23:B25,C23:C25)</f>
        <v>0.11989093564820752</v>
      </c>
      <c r="C26" s="11"/>
      <c r="D26" s="12"/>
    </row>
    <row r="27" spans="1:5" s="13" customFormat="1" x14ac:dyDescent="0.2">
      <c r="A27" s="28"/>
      <c r="B27" s="19"/>
      <c r="C27" s="11"/>
      <c r="D27" s="12"/>
    </row>
    <row r="28" spans="1:5" s="13" customFormat="1" x14ac:dyDescent="0.2">
      <c r="A28" s="28"/>
      <c r="B28" s="19"/>
      <c r="C28" s="11"/>
      <c r="D28" s="11"/>
      <c r="E28" s="11"/>
    </row>
    <row r="29" spans="1:5" s="13" customFormat="1" x14ac:dyDescent="0.2">
      <c r="A29" s="28"/>
      <c r="B29" s="19"/>
      <c r="C29" s="11"/>
      <c r="D29" s="12"/>
    </row>
    <row r="30" spans="1:5" x14ac:dyDescent="0.2">
      <c r="A30" s="3" t="s">
        <v>20</v>
      </c>
      <c r="B30" s="29"/>
      <c r="C30" s="6"/>
    </row>
    <row r="31" spans="1:5" x14ac:dyDescent="0.2">
      <c r="A31" s="3" t="s">
        <v>21</v>
      </c>
      <c r="B31" s="30">
        <v>0.35</v>
      </c>
    </row>
    <row r="32" spans="1:5" x14ac:dyDescent="0.2">
      <c r="A32" s="31" t="s">
        <v>22</v>
      </c>
      <c r="B32" s="32"/>
      <c r="C32" s="32"/>
      <c r="D32" s="6"/>
    </row>
    <row r="33" spans="1:4" x14ac:dyDescent="0.2">
      <c r="A33" s="3" t="s">
        <v>23</v>
      </c>
      <c r="B33" s="33">
        <v>0.2</v>
      </c>
      <c r="C33" s="33"/>
      <c r="D33" s="6"/>
    </row>
    <row r="34" spans="1:4" x14ac:dyDescent="0.2">
      <c r="A34" s="3" t="s">
        <v>24</v>
      </c>
      <c r="B34" s="34">
        <v>20</v>
      </c>
      <c r="C34" s="33"/>
      <c r="D34" s="6"/>
    </row>
    <row r="35" spans="1:4" x14ac:dyDescent="0.2">
      <c r="A35" s="3" t="s">
        <v>25</v>
      </c>
      <c r="B35" s="34" t="s">
        <v>26</v>
      </c>
      <c r="C35" s="35">
        <v>1</v>
      </c>
      <c r="D35" s="6"/>
    </row>
    <row r="36" spans="1:4" x14ac:dyDescent="0.2">
      <c r="A36" s="3" t="s">
        <v>27</v>
      </c>
      <c r="B36" s="36">
        <v>1900</v>
      </c>
      <c r="C36" s="33"/>
      <c r="D36" s="6"/>
    </row>
    <row r="37" spans="1:4" x14ac:dyDescent="0.2">
      <c r="A37" s="3" t="s">
        <v>28</v>
      </c>
      <c r="B37" s="36">
        <v>1000</v>
      </c>
      <c r="C37" s="33"/>
      <c r="D37" s="6"/>
    </row>
    <row r="38" spans="1:4" x14ac:dyDescent="0.2">
      <c r="A38" s="3" t="s">
        <v>29</v>
      </c>
      <c r="B38" s="37">
        <f>+B33*B37/C35</f>
        <v>200</v>
      </c>
      <c r="C38" s="33"/>
      <c r="D38" s="6"/>
    </row>
    <row r="39" spans="1:4" x14ac:dyDescent="0.2">
      <c r="A39" s="3" t="s">
        <v>30</v>
      </c>
      <c r="B39" s="29">
        <f>RATE(B34,B38,-B36,B37)</f>
        <v>9.6675183996914812E-2</v>
      </c>
      <c r="C39" s="33"/>
      <c r="D39" s="6"/>
    </row>
    <row r="40" spans="1:4" x14ac:dyDescent="0.2">
      <c r="A40" s="3" t="s">
        <v>31</v>
      </c>
      <c r="B40" s="38">
        <f>(1+B39)^C35-1</f>
        <v>9.6675183996914882E-2</v>
      </c>
      <c r="C40" s="6"/>
      <c r="D40" s="6"/>
    </row>
    <row r="41" spans="1:4" x14ac:dyDescent="0.2">
      <c r="A41" s="3" t="s">
        <v>32</v>
      </c>
      <c r="B41" s="38">
        <f>+B40*(1-B31)</f>
        <v>6.2838869597994673E-2</v>
      </c>
      <c r="C41" s="6"/>
      <c r="D41" s="6"/>
    </row>
    <row r="42" spans="1:4" x14ac:dyDescent="0.2">
      <c r="B42" s="38"/>
      <c r="C42" s="33"/>
      <c r="D42" s="6"/>
    </row>
    <row r="43" spans="1:4" x14ac:dyDescent="0.2">
      <c r="A43" s="31" t="s">
        <v>33</v>
      </c>
      <c r="B43" s="6"/>
      <c r="C43" s="6"/>
      <c r="D43" s="6"/>
    </row>
    <row r="44" spans="1:4" x14ac:dyDescent="0.2">
      <c r="A44" s="3" t="s">
        <v>34</v>
      </c>
      <c r="B44" s="36">
        <v>115</v>
      </c>
      <c r="C44" s="6"/>
      <c r="D44" s="6"/>
    </row>
    <row r="45" spans="1:4" x14ac:dyDescent="0.2">
      <c r="A45" s="3" t="s">
        <v>35</v>
      </c>
      <c r="B45" s="39">
        <v>100</v>
      </c>
      <c r="C45" s="39"/>
      <c r="D45" s="6"/>
    </row>
    <row r="46" spans="1:4" x14ac:dyDescent="0.2">
      <c r="A46" s="3" t="s">
        <v>36</v>
      </c>
      <c r="B46" s="30">
        <v>0.15</v>
      </c>
      <c r="C46" s="39">
        <f>+B45*B46/C47</f>
        <v>3.75</v>
      </c>
      <c r="D46" s="6"/>
    </row>
    <row r="47" spans="1:4" x14ac:dyDescent="0.2">
      <c r="A47" s="3" t="s">
        <v>37</v>
      </c>
      <c r="B47" s="34" t="s">
        <v>38</v>
      </c>
      <c r="C47" s="34">
        <v>4</v>
      </c>
      <c r="D47" s="6"/>
    </row>
    <row r="48" spans="1:4" x14ac:dyDescent="0.2">
      <c r="A48" s="3" t="s">
        <v>39</v>
      </c>
      <c r="B48" s="36">
        <v>3</v>
      </c>
      <c r="C48" s="39"/>
      <c r="D48" s="6"/>
    </row>
    <row r="49" spans="1:4" x14ac:dyDescent="0.2">
      <c r="A49" s="3" t="s">
        <v>40</v>
      </c>
      <c r="B49" s="39">
        <f>+B44-B48</f>
        <v>112</v>
      </c>
      <c r="C49" s="36"/>
      <c r="D49" s="6"/>
    </row>
    <row r="50" spans="1:4" x14ac:dyDescent="0.2">
      <c r="A50" s="3" t="s">
        <v>41</v>
      </c>
      <c r="B50" s="29">
        <f>+C46*C47/B49</f>
        <v>0.13392857142857142</v>
      </c>
      <c r="C50" s="40"/>
      <c r="D50" s="6"/>
    </row>
    <row r="51" spans="1:4" x14ac:dyDescent="0.2">
      <c r="B51" s="6"/>
      <c r="C51" s="6"/>
      <c r="D51" s="6"/>
    </row>
    <row r="52" spans="1:4" x14ac:dyDescent="0.2">
      <c r="A52" s="31" t="s">
        <v>42</v>
      </c>
      <c r="B52" s="6"/>
      <c r="C52" s="6"/>
      <c r="D52" s="6"/>
    </row>
    <row r="53" spans="1:4" x14ac:dyDescent="0.2">
      <c r="A53" s="41" t="s">
        <v>43</v>
      </c>
      <c r="B53" s="6"/>
      <c r="C53" s="6"/>
      <c r="D53" s="6"/>
    </row>
    <row r="54" spans="1:4" x14ac:dyDescent="0.2">
      <c r="A54" s="3" t="s">
        <v>44</v>
      </c>
      <c r="B54" s="36">
        <v>60</v>
      </c>
      <c r="C54" s="39"/>
      <c r="D54" s="6"/>
    </row>
    <row r="55" spans="1:4" x14ac:dyDescent="0.2">
      <c r="A55" s="42" t="s">
        <v>45</v>
      </c>
      <c r="B55" s="36">
        <v>6</v>
      </c>
      <c r="C55" s="39"/>
      <c r="D55" s="6"/>
    </row>
    <row r="56" spans="1:4" x14ac:dyDescent="0.2">
      <c r="A56" s="3" t="s">
        <v>46</v>
      </c>
      <c r="B56" s="8">
        <v>0.05</v>
      </c>
      <c r="C56" s="39"/>
      <c r="D56" s="6"/>
    </row>
    <row r="57" spans="1:4" x14ac:dyDescent="0.2">
      <c r="A57" s="42" t="s">
        <v>47</v>
      </c>
      <c r="B57" s="39">
        <f>+B55*(1+B56)</f>
        <v>6.3000000000000007</v>
      </c>
      <c r="C57" s="43"/>
      <c r="D57" s="6"/>
    </row>
    <row r="58" spans="1:4" x14ac:dyDescent="0.2">
      <c r="A58" s="3" t="s">
        <v>41</v>
      </c>
      <c r="B58" s="29">
        <f>+B57/B54+B56</f>
        <v>0.15500000000000003</v>
      </c>
      <c r="C58" s="29"/>
      <c r="D58" s="6"/>
    </row>
    <row r="59" spans="1:4" x14ac:dyDescent="0.2">
      <c r="A59" s="44" t="s">
        <v>48</v>
      </c>
      <c r="B59" s="6"/>
      <c r="C59" s="39"/>
      <c r="D59" s="6"/>
    </row>
    <row r="60" spans="1:4" x14ac:dyDescent="0.2">
      <c r="A60" s="3" t="s">
        <v>49</v>
      </c>
      <c r="B60" s="8">
        <v>6.5000000000000002E-2</v>
      </c>
      <c r="C60" s="39"/>
      <c r="D60" s="6"/>
    </row>
    <row r="61" spans="1:4" x14ac:dyDescent="0.2">
      <c r="A61" s="3" t="s">
        <v>50</v>
      </c>
      <c r="B61" s="34">
        <v>1.1000000000000001</v>
      </c>
      <c r="C61" s="39"/>
      <c r="D61" s="6"/>
    </row>
    <row r="62" spans="1:4" x14ac:dyDescent="0.2">
      <c r="A62" s="3" t="s">
        <v>51</v>
      </c>
      <c r="B62" s="45">
        <v>0.13</v>
      </c>
      <c r="C62" s="38"/>
      <c r="D62" s="6"/>
    </row>
    <row r="63" spans="1:4" x14ac:dyDescent="0.2">
      <c r="A63" s="3" t="s">
        <v>41</v>
      </c>
      <c r="B63" s="7">
        <f>+B60+(B62-B60)*B61</f>
        <v>0.13650000000000001</v>
      </c>
      <c r="C63" s="38"/>
      <c r="D63" s="6"/>
    </row>
    <row r="64" spans="1:4" x14ac:dyDescent="0.2">
      <c r="A64" s="41" t="s">
        <v>52</v>
      </c>
    </row>
    <row r="65" spans="1:2" x14ac:dyDescent="0.2">
      <c r="A65" s="3" t="s">
        <v>53</v>
      </c>
      <c r="B65" s="30">
        <v>0.1</v>
      </c>
    </row>
    <row r="66" spans="1:2" x14ac:dyDescent="0.2">
      <c r="A66" s="3" t="s">
        <v>41</v>
      </c>
      <c r="B66" s="47">
        <f>+B65+B40</f>
        <v>0.19667518399691489</v>
      </c>
    </row>
  </sheetData>
  <mergeCells count="6">
    <mergeCell ref="A1:E1"/>
    <mergeCell ref="A2:E2"/>
    <mergeCell ref="A5:E5"/>
    <mergeCell ref="A6:E6"/>
    <mergeCell ref="A7:E7"/>
    <mergeCell ref="A21:E21"/>
  </mergeCells>
  <pageMargins left="0.78740157499999996" right="0.13" top="0.36" bottom="0.43" header="0.28000000000000003" footer="0.23"/>
  <pageSetup paperSize="9" orientation="landscape" horizontalDpi="4294967294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Q1_CustoCapital</vt:lpstr>
      <vt:lpstr>Q2_CustoCapital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V. Telles</dc:creator>
  <cp:lastModifiedBy>Samantha V. Telles</cp:lastModifiedBy>
  <dcterms:created xsi:type="dcterms:W3CDTF">2014-10-31T23:55:30Z</dcterms:created>
  <dcterms:modified xsi:type="dcterms:W3CDTF">2014-11-01T00:02:30Z</dcterms:modified>
</cp:coreProperties>
</file>