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homework\"/>
    </mc:Choice>
  </mc:AlternateContent>
  <bookViews>
    <workbookView xWindow="0" yWindow="0" windowWidth="28800" windowHeight="11535"/>
  </bookViews>
  <sheets>
    <sheet name="2. Ex. Opção (3)" sheetId="1" r:id="rId1"/>
    <sheet name="3.SWAP-Contabilização (3)" sheetId="2" r:id="rId2"/>
  </sheets>
  <definedNames>
    <definedName name="_xlnm.Print_Area" localSheetId="1">'3.SWAP-Contabilização (3)'!$A$2:$O$39</definedName>
  </definedNames>
  <calcPr calcId="15251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9" i="2" s="1"/>
  <c r="C20" i="2" s="1"/>
  <c r="C21" i="2" s="1"/>
  <c r="D18" i="2"/>
  <c r="B22" i="2"/>
  <c r="B23" i="2" s="1"/>
  <c r="B24" i="2" s="1"/>
  <c r="B25" i="2" s="1"/>
  <c r="D16" i="2"/>
  <c r="E16" i="2" s="1"/>
  <c r="F16" i="2"/>
  <c r="F19" i="2" s="1"/>
  <c r="B19" i="2"/>
  <c r="B20" i="2" s="1"/>
  <c r="B21" i="2" s="1"/>
  <c r="H19" i="2"/>
  <c r="H20" i="2" s="1"/>
  <c r="A33" i="2" s="1"/>
  <c r="J19" i="2"/>
  <c r="J20" i="2" s="1"/>
  <c r="J21" i="2" s="1"/>
  <c r="J22" i="2" s="1"/>
  <c r="J23" i="2" s="1"/>
  <c r="J24" i="2" s="1"/>
  <c r="J25" i="2" s="1"/>
  <c r="A35" i="2"/>
  <c r="D7" i="1"/>
  <c r="D15" i="1" s="1"/>
  <c r="D16" i="1" s="1"/>
  <c r="E9" i="1"/>
  <c r="D17" i="1"/>
  <c r="B18" i="1"/>
  <c r="D18" i="1"/>
  <c r="H20" i="1"/>
  <c r="K20" i="1"/>
  <c r="B21" i="1"/>
  <c r="B22" i="1"/>
  <c r="B23" i="1"/>
  <c r="B24" i="1" s="1"/>
  <c r="B25" i="1" s="1"/>
  <c r="B26" i="1" s="1"/>
  <c r="K25" i="1"/>
  <c r="L25" i="1"/>
  <c r="I28" i="1"/>
  <c r="A30" i="2" l="1"/>
  <c r="F23" i="2"/>
  <c r="F21" i="2"/>
  <c r="F24" i="2"/>
  <c r="E18" i="2"/>
  <c r="F20" i="2"/>
  <c r="D20" i="2"/>
  <c r="E20" i="2" s="1"/>
  <c r="F18" i="2"/>
  <c r="F25" i="2"/>
  <c r="F22" i="2"/>
  <c r="H21" i="2"/>
  <c r="H22" i="2" s="1"/>
  <c r="H23" i="2" s="1"/>
  <c r="H24" i="2" s="1"/>
  <c r="H25" i="2" s="1"/>
  <c r="H26" i="2" s="1"/>
  <c r="D19" i="2"/>
  <c r="E19" i="2" s="1"/>
  <c r="G19" i="2" s="1"/>
  <c r="I19" i="2" s="1"/>
  <c r="G18" i="2" l="1"/>
  <c r="I18" i="2" s="1"/>
  <c r="C22" i="2"/>
  <c r="C23" i="2" s="1"/>
  <c r="D21" i="2"/>
  <c r="E21" i="2" s="1"/>
  <c r="K19" i="2"/>
  <c r="L19" i="2" s="1"/>
  <c r="N19" i="2" s="1"/>
  <c r="G20" i="2"/>
  <c r="I20" i="2" s="1"/>
  <c r="G21" i="2" l="1"/>
  <c r="I21" i="2" s="1"/>
  <c r="K20" i="2"/>
  <c r="L20" i="2" s="1"/>
  <c r="N20" i="2" s="1"/>
  <c r="D22" i="2"/>
  <c r="E22" i="2" s="1"/>
  <c r="D23" i="2" l="1"/>
  <c r="E23" i="2" s="1"/>
  <c r="C24" i="2"/>
  <c r="G22" i="2"/>
  <c r="I22" i="2" s="1"/>
  <c r="K22" i="2" s="1"/>
  <c r="K21" i="2"/>
  <c r="L21" i="2" s="1"/>
  <c r="N21" i="2" s="1"/>
  <c r="L22" i="2" l="1"/>
  <c r="N22" i="2" s="1"/>
  <c r="D24" i="2"/>
  <c r="E24" i="2" s="1"/>
  <c r="C25" i="2"/>
  <c r="D25" i="2" s="1"/>
  <c r="E25" i="2" s="1"/>
  <c r="G23" i="2"/>
  <c r="I23" i="2" s="1"/>
  <c r="K23" i="2" s="1"/>
  <c r="L23" i="2" s="1"/>
  <c r="N23" i="2" l="1"/>
  <c r="G25" i="2"/>
  <c r="I25" i="2" s="1"/>
  <c r="G24" i="2"/>
  <c r="I24" i="2" s="1"/>
  <c r="K24" i="2" s="1"/>
  <c r="L24" i="2" s="1"/>
  <c r="K25" i="2" l="1"/>
  <c r="N24" i="2"/>
  <c r="L25" i="2" l="1"/>
  <c r="N25" i="2" s="1"/>
  <c r="I26" i="2"/>
  <c r="J38" i="2"/>
  <c r="I27" i="2"/>
  <c r="N27" i="2"/>
</calcChain>
</file>

<file path=xl/sharedStrings.xml><?xml version="1.0" encoding="utf-8"?>
<sst xmlns="http://schemas.openxmlformats.org/spreadsheetml/2006/main" count="80" uniqueCount="68">
  <si>
    <t>IF - INSTRUMENTOs FINANCEIROS - AÇÕES</t>
  </si>
  <si>
    <t>GANHO/PERDA COM INSTRUMENTOS FINANCEIROS</t>
  </si>
  <si>
    <t>valor</t>
  </si>
  <si>
    <t xml:space="preserve">C </t>
  </si>
  <si>
    <t>D</t>
  </si>
  <si>
    <t>transação</t>
  </si>
  <si>
    <t>Data</t>
  </si>
  <si>
    <t>Valor de mercado</t>
  </si>
  <si>
    <t>Exercício</t>
  </si>
  <si>
    <t xml:space="preserve"> (250 - 50)</t>
  </si>
  <si>
    <t xml:space="preserve">Ajuste Contábil (vr.justo/marcação a mercado) </t>
  </si>
  <si>
    <t>Pagamento de Prêmio</t>
  </si>
  <si>
    <t>Valor total</t>
  </si>
  <si>
    <t>Eventos</t>
  </si>
  <si>
    <t>(1) Caso a operação seja para NEGOCIAÇAO</t>
  </si>
  <si>
    <t>Preço de Mercado</t>
  </si>
  <si>
    <t>Valor justo da opção</t>
  </si>
  <si>
    <t>Prêmio</t>
  </si>
  <si>
    <t>Preço de exercício</t>
  </si>
  <si>
    <t>Vencimento</t>
  </si>
  <si>
    <t>Contratação:</t>
  </si>
  <si>
    <t>Uma Cia comprou 1.000 opções de venda</t>
  </si>
  <si>
    <t>HOMEWORK  CONTABILIZAÇÃO OPÇÃO DE COMPRA</t>
  </si>
  <si>
    <t>EAC0561 : Estudos Complementares IV –Contabilidade de Instrumentos Financeiros e Derivativos – Aspectos Contábeis e Fiscais-Profa.Joanília Cia</t>
  </si>
  <si>
    <t>obs: Os lançamentos devem ser repetidos até 31/12/20009</t>
  </si>
  <si>
    <t>Pelo pagamento do Ajuste</t>
  </si>
  <si>
    <t>Saldo IF Derivativos</t>
  </si>
  <si>
    <t>IF- INSTRUMENTOS FINANCEIROSS DERIVATIVOS</t>
  </si>
  <si>
    <t>Caixa</t>
  </si>
  <si>
    <t>Pela Marcação a Mercado do Derivativo</t>
  </si>
  <si>
    <t>VALOR R$</t>
  </si>
  <si>
    <t>C</t>
  </si>
  <si>
    <t>CONTABILIZAÇÃO</t>
  </si>
  <si>
    <t>AJUSTE + VARIAÇÃO VPL</t>
  </si>
  <si>
    <t>Faltam</t>
  </si>
  <si>
    <t>TOTAL GANHOS/ PERDAS</t>
  </si>
  <si>
    <t>Variação do VPL</t>
  </si>
  <si>
    <t>Valor presente(VPL)</t>
  </si>
  <si>
    <t>AJUSTE TRIMESTRAL</t>
  </si>
  <si>
    <t>Diferencial</t>
  </si>
  <si>
    <t>Taxa ativa</t>
  </si>
  <si>
    <t>Taxa Passiva</t>
  </si>
  <si>
    <t>CDI ao ano</t>
  </si>
  <si>
    <t>Período</t>
  </si>
  <si>
    <t>Atualização do Vr.Justo</t>
  </si>
  <si>
    <t>Valor Justo</t>
  </si>
  <si>
    <t>Valor Trimestral</t>
  </si>
  <si>
    <t>Taxa trimestral</t>
  </si>
  <si>
    <t>Passiva-Paga</t>
  </si>
  <si>
    <t>aa</t>
  </si>
  <si>
    <t>Ativa - Recebe</t>
  </si>
  <si>
    <t>Contrato recebe trimetralmente</t>
  </si>
  <si>
    <t>Valor Nocional</t>
  </si>
  <si>
    <t>anos</t>
  </si>
  <si>
    <t>Prazo</t>
  </si>
  <si>
    <t>Indexada ao CDI</t>
  </si>
  <si>
    <t>Passiva</t>
  </si>
  <si>
    <t>Pre</t>
  </si>
  <si>
    <t>Ativa</t>
  </si>
  <si>
    <t>Efetue as contabilizações do pagamento do ajuste e do ajuste contábil ao valor justo</t>
  </si>
  <si>
    <t>Um banco fez um swap de uma operção passiva de pré para CDI + 0,5, pelo prazo de 2 anos, ajuste financeiro e a valor justo trimestralaç</t>
  </si>
  <si>
    <t>CDI+0,4%</t>
  </si>
  <si>
    <t>1t  MARÇO  03</t>
  </si>
  <si>
    <t xml:space="preserve">2t   JUNHO 06 </t>
  </si>
  <si>
    <t>4t  DEZEMBRO 12</t>
  </si>
  <si>
    <t>3t    SETEMBRO 09</t>
  </si>
  <si>
    <r>
      <t>Efetue as contabilizações, considerando que o valor justo da opção em 28/02 seja</t>
    </r>
    <r>
      <rPr>
        <b/>
        <sz val="12"/>
        <rFont val="Arial"/>
        <family val="2"/>
      </rPr>
      <t xml:space="preserve"> 0,35 ( 350 no total) e o</t>
    </r>
    <r>
      <rPr>
        <sz val="12"/>
        <rFont val="Arial"/>
        <family val="2"/>
      </rPr>
      <t xml:space="preserve"> preço de mercado em 3</t>
    </r>
    <r>
      <rPr>
        <b/>
        <sz val="12"/>
        <rFont val="Arial"/>
        <family val="2"/>
      </rPr>
      <t xml:space="preserve">1/03 é  2,70 </t>
    </r>
  </si>
  <si>
    <t>homework CONTABILIZAÇÃO DE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</si>
</sst>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_-;_-@_-"/>
    <numFmt numFmtId="166" formatCode="_-* #,##0.0_-;\-* #,##0.0_-;_-* &quot;-&quot;??_-;_-@_-"/>
    <numFmt numFmtId="167" formatCode="_-&quot;R$&quot;\ * #,##0_-;\-&quot;R$&quot;\ * #,##0_-;_-&quot;R$&quot;\ * &quot;-&quot;??_-;_-@_-"/>
    <numFmt numFmtId="168" formatCode="0.0000%"/>
    <numFmt numFmtId="169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 Black"/>
      <family val="2"/>
    </font>
    <font>
      <sz val="8"/>
      <name val="Calibri"/>
      <family val="2"/>
      <scheme val="minor"/>
    </font>
    <font>
      <sz val="10"/>
      <name val="Arial Black"/>
      <family val="2"/>
    </font>
    <font>
      <sz val="11"/>
      <name val="Arial Black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4" readingOrder="1"/>
    </xf>
    <xf numFmtId="164" fontId="7" fillId="0" borderId="0" xfId="1" applyNumberFormat="1" applyFont="1"/>
    <xf numFmtId="16" fontId="9" fillId="0" borderId="0" xfId="0" applyNumberFormat="1" applyFont="1"/>
    <xf numFmtId="43" fontId="9" fillId="0" borderId="0" xfId="1" applyFont="1"/>
    <xf numFmtId="164" fontId="7" fillId="0" borderId="0" xfId="0" applyNumberFormat="1" applyFont="1"/>
    <xf numFmtId="0" fontId="9" fillId="0" borderId="0" xfId="0" applyFont="1" applyBorder="1"/>
    <xf numFmtId="166" fontId="9" fillId="0" borderId="0" xfId="1" applyNumberFormat="1" applyFont="1" applyBorder="1"/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3" xfId="0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" fontId="7" fillId="0" borderId="3" xfId="0" applyNumberFormat="1" applyFont="1" applyBorder="1"/>
    <xf numFmtId="43" fontId="7" fillId="0" borderId="3" xfId="1" applyFont="1" applyBorder="1" applyAlignment="1">
      <alignment wrapText="1"/>
    </xf>
    <xf numFmtId="164" fontId="9" fillId="0" borderId="3" xfId="1" applyNumberFormat="1" applyFont="1" applyBorder="1"/>
    <xf numFmtId="43" fontId="7" fillId="0" borderId="0" xfId="0" applyNumberFormat="1" applyFont="1" applyBorder="1"/>
    <xf numFmtId="164" fontId="7" fillId="0" borderId="0" xfId="1" applyNumberFormat="1" applyFont="1" applyBorder="1"/>
    <xf numFmtId="43" fontId="7" fillId="0" borderId="0" xfId="1" applyFont="1" applyBorder="1"/>
    <xf numFmtId="164" fontId="9" fillId="0" borderId="0" xfId="1" applyNumberFormat="1" applyFont="1" applyBorder="1"/>
    <xf numFmtId="0" fontId="7" fillId="0" borderId="3" xfId="0" applyFont="1" applyBorder="1"/>
    <xf numFmtId="43" fontId="7" fillId="0" borderId="3" xfId="1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" fontId="7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43" fontId="12" fillId="0" borderId="3" xfId="0" applyNumberFormat="1" applyFont="1" applyBorder="1" applyAlignment="1">
      <alignment vertical="center" wrapText="1"/>
    </xf>
    <xf numFmtId="164" fontId="7" fillId="0" borderId="3" xfId="1" applyNumberFormat="1" applyFont="1" applyBorder="1"/>
    <xf numFmtId="164" fontId="7" fillId="0" borderId="2" xfId="0" applyNumberFormat="1" applyFont="1" applyBorder="1"/>
    <xf numFmtId="165" fontId="7" fillId="0" borderId="0" xfId="0" applyNumberFormat="1" applyFont="1"/>
    <xf numFmtId="165" fontId="7" fillId="0" borderId="2" xfId="0" applyNumberFormat="1" applyFont="1" applyBorder="1"/>
    <xf numFmtId="0" fontId="7" fillId="0" borderId="2" xfId="0" applyFont="1" applyBorder="1"/>
    <xf numFmtId="164" fontId="9" fillId="0" borderId="0" xfId="0" applyNumberFormat="1" applyFont="1" applyBorder="1"/>
    <xf numFmtId="0" fontId="10" fillId="0" borderId="4" xfId="0" applyFont="1" applyBorder="1" applyAlignment="1">
      <alignment wrapText="1"/>
    </xf>
    <xf numFmtId="164" fontId="7" fillId="0" borderId="6" xfId="0" applyNumberFormat="1" applyFont="1" applyBorder="1"/>
    <xf numFmtId="165" fontId="7" fillId="0" borderId="5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3" fillId="0" borderId="3" xfId="0" applyFont="1" applyBorder="1"/>
    <xf numFmtId="164" fontId="7" fillId="0" borderId="3" xfId="0" applyNumberFormat="1" applyFont="1" applyBorder="1"/>
    <xf numFmtId="43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9" fillId="0" borderId="0" xfId="0" applyNumberFormat="1" applyFont="1" applyBorder="1"/>
    <xf numFmtId="168" fontId="7" fillId="0" borderId="0" xfId="3" applyNumberFormat="1" applyFont="1"/>
    <xf numFmtId="167" fontId="7" fillId="0" borderId="0" xfId="2" applyNumberFormat="1" applyFont="1"/>
    <xf numFmtId="0" fontId="9" fillId="0" borderId="0" xfId="0" applyFont="1"/>
    <xf numFmtId="14" fontId="7" fillId="0" borderId="3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0" fontId="7" fillId="0" borderId="24" xfId="0" applyNumberFormat="1" applyFont="1" applyBorder="1"/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7" fontId="7" fillId="0" borderId="21" xfId="2" applyNumberFormat="1" applyFont="1" applyBorder="1" applyAlignment="1">
      <alignment horizontal="center" vertical="center" wrapText="1"/>
    </xf>
    <xf numFmtId="167" fontId="7" fillId="0" borderId="20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8" fontId="7" fillId="0" borderId="16" xfId="3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167" fontId="7" fillId="0" borderId="15" xfId="2" applyNumberFormat="1" applyFont="1" applyFill="1" applyBorder="1" applyAlignment="1">
      <alignment horizontal="center" vertical="center" wrapText="1"/>
    </xf>
    <xf numFmtId="167" fontId="7" fillId="0" borderId="16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vertical="center" wrapText="1"/>
    </xf>
    <xf numFmtId="167" fontId="7" fillId="0" borderId="15" xfId="2" applyNumberFormat="1" applyFont="1" applyBorder="1" applyAlignment="1">
      <alignment horizontal="center" vertical="center" wrapText="1"/>
    </xf>
    <xf numFmtId="0" fontId="7" fillId="0" borderId="15" xfId="0" applyFont="1" applyBorder="1"/>
    <xf numFmtId="10" fontId="7" fillId="0" borderId="15" xfId="0" applyNumberFormat="1" applyFont="1" applyBorder="1"/>
    <xf numFmtId="168" fontId="7" fillId="0" borderId="16" xfId="3" applyNumberFormat="1" applyFont="1" applyBorder="1"/>
    <xf numFmtId="167" fontId="7" fillId="0" borderId="19" xfId="2" applyNumberFormat="1" applyFont="1" applyBorder="1"/>
    <xf numFmtId="167" fontId="7" fillId="0" borderId="18" xfId="2" applyNumberFormat="1" applyFont="1" applyBorder="1"/>
    <xf numFmtId="10" fontId="9" fillId="0" borderId="3" xfId="0" applyNumberFormat="1" applyFont="1" applyBorder="1"/>
    <xf numFmtId="10" fontId="7" fillId="0" borderId="16" xfId="0" applyNumberFormat="1" applyFont="1" applyBorder="1"/>
    <xf numFmtId="169" fontId="7" fillId="0" borderId="15" xfId="3" applyNumberFormat="1" applyFont="1" applyBorder="1"/>
    <xf numFmtId="169" fontId="7" fillId="0" borderId="3" xfId="3" applyNumberFormat="1" applyFont="1" applyBorder="1"/>
    <xf numFmtId="14" fontId="7" fillId="0" borderId="15" xfId="1" applyNumberFormat="1" applyFont="1" applyBorder="1"/>
    <xf numFmtId="164" fontId="7" fillId="0" borderId="14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3" xfId="1" applyNumberFormat="1" applyFont="1" applyBorder="1"/>
    <xf numFmtId="164" fontId="7" fillId="0" borderId="12" xfId="1" applyNumberFormat="1" applyFont="1" applyBorder="1"/>
    <xf numFmtId="0" fontId="7" fillId="0" borderId="11" xfId="0" applyFont="1" applyBorder="1"/>
    <xf numFmtId="0" fontId="7" fillId="0" borderId="10" xfId="0" applyFont="1" applyBorder="1"/>
    <xf numFmtId="10" fontId="7" fillId="0" borderId="10" xfId="0" applyNumberFormat="1" applyFont="1" applyBorder="1"/>
    <xf numFmtId="10" fontId="7" fillId="0" borderId="7" xfId="0" applyNumberFormat="1" applyFont="1" applyBorder="1"/>
    <xf numFmtId="169" fontId="7" fillId="0" borderId="11" xfId="3" applyNumberFormat="1" applyFont="1" applyBorder="1"/>
    <xf numFmtId="169" fontId="7" fillId="0" borderId="10" xfId="3" applyNumberFormat="1" applyFont="1" applyBorder="1"/>
    <xf numFmtId="168" fontId="7" fillId="0" borderId="7" xfId="3" applyNumberFormat="1" applyFont="1" applyBorder="1"/>
    <xf numFmtId="14" fontId="7" fillId="0" borderId="11" xfId="1" applyNumberFormat="1" applyFont="1" applyBorder="1"/>
    <xf numFmtId="164" fontId="7" fillId="0" borderId="10" xfId="1" applyNumberFormat="1" applyFont="1" applyBorder="1"/>
    <xf numFmtId="164" fontId="7" fillId="0" borderId="9" xfId="1" applyNumberFormat="1" applyFont="1" applyBorder="1"/>
    <xf numFmtId="167" fontId="7" fillId="0" borderId="8" xfId="2" applyNumberFormat="1" applyFont="1" applyBorder="1"/>
    <xf numFmtId="167" fontId="7" fillId="0" borderId="7" xfId="2" applyNumberFormat="1" applyFont="1" applyFill="1" applyBorder="1"/>
    <xf numFmtId="44" fontId="7" fillId="0" borderId="0" xfId="0" applyNumberFormat="1" applyFont="1"/>
    <xf numFmtId="43" fontId="7" fillId="0" borderId="3" xfId="0" applyNumberFormat="1" applyFont="1" applyBorder="1"/>
    <xf numFmtId="43" fontId="9" fillId="0" borderId="0" xfId="0" applyNumberFormat="1" applyFont="1"/>
    <xf numFmtId="43" fontId="7" fillId="0" borderId="0" xfId="0" applyNumberFormat="1" applyFont="1"/>
    <xf numFmtId="14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2" applyNumberFormat="1" applyFont="1"/>
    <xf numFmtId="0" fontId="7" fillId="0" borderId="3" xfId="0" applyFont="1" applyBorder="1" applyAlignment="1">
      <alignment wrapText="1"/>
    </xf>
    <xf numFmtId="167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4" fontId="9" fillId="0" borderId="4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164" fontId="13" fillId="0" borderId="4" xfId="1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wrapText="1"/>
    </xf>
    <xf numFmtId="164" fontId="7" fillId="0" borderId="1" xfId="1" applyNumberFormat="1" applyFont="1" applyBorder="1"/>
    <xf numFmtId="164" fontId="14" fillId="0" borderId="0" xfId="1" applyNumberFormat="1" applyFont="1"/>
    <xf numFmtId="164" fontId="7" fillId="0" borderId="2" xfId="1" applyNumberFormat="1" applyFont="1" applyBorder="1"/>
    <xf numFmtId="164" fontId="15" fillId="0" borderId="0" xfId="1" applyNumberFormat="1" applyFont="1" applyBorder="1" applyAlignment="1">
      <alignment horizontal="center" wrapText="1"/>
    </xf>
    <xf numFmtId="164" fontId="13" fillId="0" borderId="0" xfId="1" applyNumberFormat="1" applyFont="1" applyBorder="1" applyAlignment="1">
      <alignment horizontal="center" wrapText="1"/>
    </xf>
    <xf numFmtId="167" fontId="7" fillId="0" borderId="0" xfId="2" applyNumberFormat="1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activeCell="D44" sqref="D44"/>
    </sheetView>
  </sheetViews>
  <sheetFormatPr defaultRowHeight="15" x14ac:dyDescent="0.25"/>
  <cols>
    <col min="1" max="1" width="3.28515625" style="6" customWidth="1"/>
    <col min="2" max="2" width="9.140625" style="6"/>
    <col min="3" max="3" width="22.5703125" style="6" customWidth="1"/>
    <col min="4" max="4" width="25.140625" style="6" customWidth="1"/>
    <col min="5" max="5" width="20.85546875" style="6" customWidth="1"/>
    <col min="6" max="6" width="13.7109375" style="6" customWidth="1"/>
    <col min="7" max="8" width="10.5703125" style="6" bestFit="1" customWidth="1"/>
    <col min="9" max="9" width="9.140625" style="6"/>
    <col min="10" max="10" width="8.5703125" style="6" customWidth="1"/>
    <col min="11" max="11" width="14.28515625" style="6" customWidth="1"/>
    <col min="12" max="12" width="14" style="6" customWidth="1"/>
    <col min="13" max="13" width="10.5703125" style="6" bestFit="1" customWidth="1"/>
    <col min="14" max="16384" width="9.140625" style="6"/>
  </cols>
  <sheetData>
    <row r="1" spans="1:10" s="3" customFormat="1" ht="12.75" x14ac:dyDescent="0.25">
      <c r="A1" s="2" t="s">
        <v>23</v>
      </c>
    </row>
    <row r="2" spans="1:10" ht="18.75" x14ac:dyDescent="0.4">
      <c r="A2" s="4" t="s">
        <v>22</v>
      </c>
      <c r="B2" s="5"/>
    </row>
    <row r="3" spans="1:10" ht="15.75" x14ac:dyDescent="0.25">
      <c r="B3" s="7" t="s">
        <v>21</v>
      </c>
      <c r="E3" s="8">
        <v>1000</v>
      </c>
    </row>
    <row r="4" spans="1:10" ht="15.75" x14ac:dyDescent="0.25">
      <c r="B4" s="7" t="s">
        <v>20</v>
      </c>
      <c r="D4" s="9">
        <v>41685</v>
      </c>
    </row>
    <row r="5" spans="1:10" ht="15.75" x14ac:dyDescent="0.25">
      <c r="B5" s="7" t="s">
        <v>19</v>
      </c>
      <c r="D5" s="9">
        <v>41729</v>
      </c>
    </row>
    <row r="6" spans="1:10" ht="15.75" x14ac:dyDescent="0.25">
      <c r="B6" s="7" t="s">
        <v>18</v>
      </c>
      <c r="D6" s="10">
        <v>3</v>
      </c>
    </row>
    <row r="7" spans="1:10" ht="15.75" x14ac:dyDescent="0.25">
      <c r="B7" s="7" t="s">
        <v>17</v>
      </c>
      <c r="D7" s="10">
        <f>+D6*0.1</f>
        <v>0.30000000000000004</v>
      </c>
    </row>
    <row r="8" spans="1:10" ht="15.75" x14ac:dyDescent="0.25">
      <c r="B8" s="7" t="s">
        <v>66</v>
      </c>
    </row>
    <row r="9" spans="1:10" ht="15.75" x14ac:dyDescent="0.25">
      <c r="B9" s="7"/>
      <c r="C9" s="6" t="s">
        <v>16</v>
      </c>
      <c r="D9" s="6">
        <v>0.35</v>
      </c>
      <c r="E9" s="11">
        <f>+D9*E3</f>
        <v>350</v>
      </c>
    </row>
    <row r="10" spans="1:10" ht="15.75" x14ac:dyDescent="0.25">
      <c r="B10" s="7"/>
      <c r="C10" s="6" t="s">
        <v>15</v>
      </c>
      <c r="D10" s="6">
        <v>2.7</v>
      </c>
    </row>
    <row r="11" spans="1:10" ht="15.75" x14ac:dyDescent="0.25">
      <c r="B11" s="7"/>
    </row>
    <row r="12" spans="1:10" ht="15.75" x14ac:dyDescent="0.25">
      <c r="B12" s="1" t="s">
        <v>14</v>
      </c>
      <c r="C12" s="12"/>
      <c r="D12" s="13"/>
      <c r="E12" s="13"/>
    </row>
    <row r="13" spans="1:10" x14ac:dyDescent="0.25">
      <c r="B13" s="14"/>
      <c r="C13" s="14"/>
      <c r="D13" s="14"/>
      <c r="E13" s="14"/>
      <c r="F13" s="15"/>
      <c r="G13" s="15"/>
      <c r="H13" s="15"/>
      <c r="I13" s="15"/>
      <c r="J13" s="16"/>
    </row>
    <row r="14" spans="1:10" x14ac:dyDescent="0.25">
      <c r="B14" s="17" t="s">
        <v>6</v>
      </c>
      <c r="C14" s="17" t="s">
        <v>13</v>
      </c>
      <c r="D14" s="17" t="s">
        <v>12</v>
      </c>
      <c r="E14" s="18"/>
      <c r="F14" s="14"/>
      <c r="G14" s="14"/>
      <c r="H14" s="14"/>
      <c r="I14" s="12"/>
      <c r="J14" s="12"/>
    </row>
    <row r="15" spans="1:10" x14ac:dyDescent="0.25">
      <c r="B15" s="19">
        <v>41685</v>
      </c>
      <c r="C15" s="17" t="s">
        <v>11</v>
      </c>
      <c r="D15" s="20">
        <f>+E3*D7</f>
        <v>300.00000000000006</v>
      </c>
      <c r="E15" s="18"/>
      <c r="F15" s="14"/>
      <c r="G15" s="14"/>
      <c r="H15" s="14"/>
      <c r="I15" s="12"/>
      <c r="J15" s="12"/>
    </row>
    <row r="16" spans="1:10" ht="45" x14ac:dyDescent="0.25">
      <c r="B16" s="21">
        <v>41698</v>
      </c>
      <c r="C16" s="22" t="s">
        <v>10</v>
      </c>
      <c r="D16" s="23">
        <f>0.25*E3-D15</f>
        <v>-50.000000000000057</v>
      </c>
      <c r="E16" s="14" t="s">
        <v>9</v>
      </c>
      <c r="F16" s="24"/>
      <c r="G16" s="25"/>
      <c r="H16" s="26"/>
      <c r="I16" s="27"/>
      <c r="J16" s="12"/>
    </row>
    <row r="17" spans="2:13" x14ac:dyDescent="0.25">
      <c r="B17" s="21">
        <v>41729</v>
      </c>
      <c r="C17" s="28" t="s">
        <v>8</v>
      </c>
      <c r="D17" s="23">
        <f>D6*E3</f>
        <v>3000</v>
      </c>
    </row>
    <row r="18" spans="2:13" x14ac:dyDescent="0.25">
      <c r="B18" s="21">
        <f>+B17</f>
        <v>41729</v>
      </c>
      <c r="C18" s="28" t="s">
        <v>7</v>
      </c>
      <c r="D18" s="23">
        <f>2.7*E3</f>
        <v>2700</v>
      </c>
    </row>
    <row r="19" spans="2:13" x14ac:dyDescent="0.25">
      <c r="B19" s="21"/>
      <c r="C19" s="28"/>
      <c r="D19" s="29"/>
    </row>
    <row r="20" spans="2:13" s="32" customFormat="1" ht="35.25" customHeight="1" x14ac:dyDescent="0.25">
      <c r="B20" s="30" t="s">
        <v>6</v>
      </c>
      <c r="C20" s="30" t="s">
        <v>5</v>
      </c>
      <c r="D20" s="31" t="s">
        <v>4</v>
      </c>
      <c r="E20" s="31" t="s">
        <v>3</v>
      </c>
      <c r="F20" s="31" t="s">
        <v>2</v>
      </c>
      <c r="H20" s="33">
        <f>+E21</f>
        <v>0</v>
      </c>
      <c r="I20" s="33"/>
      <c r="K20" s="34">
        <f>+D21</f>
        <v>0</v>
      </c>
      <c r="L20" s="34"/>
    </row>
    <row r="21" spans="2:13" s="39" customFormat="1" x14ac:dyDescent="0.25">
      <c r="B21" s="35">
        <f>+B15</f>
        <v>41685</v>
      </c>
      <c r="C21" s="36"/>
      <c r="D21" s="37"/>
      <c r="E21" s="37"/>
      <c r="F21" s="38"/>
      <c r="H21" s="40"/>
      <c r="I21" s="41"/>
      <c r="K21" s="40"/>
      <c r="L21" s="41"/>
    </row>
    <row r="22" spans="2:13" ht="36" customHeight="1" x14ac:dyDescent="0.25">
      <c r="B22" s="21">
        <f>+B16</f>
        <v>41698</v>
      </c>
      <c r="C22" s="42"/>
      <c r="D22" s="37"/>
      <c r="E22" s="37"/>
      <c r="F22" s="43"/>
      <c r="H22" s="11"/>
      <c r="I22" s="44"/>
      <c r="J22" s="45"/>
      <c r="K22" s="11"/>
      <c r="L22" s="46"/>
      <c r="M22" s="45"/>
    </row>
    <row r="23" spans="2:13" ht="33" customHeight="1" x14ac:dyDescent="0.25">
      <c r="B23" s="21">
        <f>+B17</f>
        <v>41729</v>
      </c>
      <c r="C23" s="36"/>
      <c r="D23" s="37"/>
      <c r="E23" s="37"/>
      <c r="F23" s="43"/>
      <c r="I23" s="44"/>
      <c r="K23" s="11"/>
      <c r="L23" s="47"/>
      <c r="M23" s="45"/>
    </row>
    <row r="24" spans="2:13" ht="39.75" customHeight="1" x14ac:dyDescent="0.25">
      <c r="B24" s="21">
        <f>+B23</f>
        <v>41729</v>
      </c>
      <c r="C24" s="42"/>
      <c r="D24" s="37"/>
      <c r="E24" s="37"/>
      <c r="F24" s="43"/>
      <c r="H24" s="48"/>
      <c r="I24" s="48"/>
      <c r="K24" s="11"/>
      <c r="L24" s="46"/>
    </row>
    <row r="25" spans="2:13" ht="39.75" customHeight="1" thickBot="1" x14ac:dyDescent="0.3">
      <c r="B25" s="21">
        <f>+B24</f>
        <v>41729</v>
      </c>
      <c r="C25" s="36"/>
      <c r="D25" s="37"/>
      <c r="E25" s="37"/>
      <c r="F25" s="43"/>
      <c r="H25" s="49" t="s">
        <v>1</v>
      </c>
      <c r="I25" s="49"/>
      <c r="K25" s="50">
        <f>SUM(K21:K24)</f>
        <v>0</v>
      </c>
      <c r="L25" s="50">
        <f>SUM(L21:L24)</f>
        <v>0</v>
      </c>
    </row>
    <row r="26" spans="2:13" ht="41.25" customHeight="1" thickTop="1" x14ac:dyDescent="0.25">
      <c r="B26" s="21">
        <f>+B25</f>
        <v>41729</v>
      </c>
      <c r="C26" s="36"/>
      <c r="D26" s="37"/>
      <c r="E26" s="37"/>
      <c r="F26" s="29"/>
      <c r="H26" s="51"/>
      <c r="I26" s="52"/>
      <c r="K26" s="34" t="s">
        <v>0</v>
      </c>
      <c r="L26" s="34"/>
    </row>
    <row r="27" spans="2:13" ht="36.75" customHeight="1" x14ac:dyDescent="0.25">
      <c r="B27" s="21"/>
      <c r="C27" s="36"/>
      <c r="D27" s="53"/>
      <c r="E27" s="53"/>
      <c r="F27" s="54"/>
      <c r="H27" s="45"/>
      <c r="I27" s="44"/>
      <c r="K27" s="55"/>
      <c r="L27" s="56"/>
    </row>
    <row r="28" spans="2:13" x14ac:dyDescent="0.25">
      <c r="H28" s="57"/>
      <c r="I28" s="48">
        <f>+I26+I27</f>
        <v>0</v>
      </c>
      <c r="J28" s="14"/>
    </row>
    <row r="29" spans="2:13" x14ac:dyDescent="0.25">
      <c r="H29" s="57"/>
      <c r="I29" s="48"/>
      <c r="L29" s="14"/>
    </row>
  </sheetData>
  <mergeCells count="4">
    <mergeCell ref="F13:I13"/>
    <mergeCell ref="K20:L20"/>
    <mergeCell ref="H25:I25"/>
    <mergeCell ref="K26:L26"/>
  </mergeCells>
  <pageMargins left="0.13" right="0.01" top="0.46" bottom="0.4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24" zoomScaleNormal="100" workbookViewId="0">
      <selection activeCell="A44" sqref="A44"/>
    </sheetView>
  </sheetViews>
  <sheetFormatPr defaultRowHeight="15" x14ac:dyDescent="0.25"/>
  <cols>
    <col min="1" max="1" width="15.85546875" style="6" customWidth="1"/>
    <col min="2" max="2" width="17.42578125" style="6" bestFit="1" customWidth="1"/>
    <col min="3" max="3" width="12.85546875" style="6" customWidth="1"/>
    <col min="4" max="4" width="11.5703125" style="6" customWidth="1"/>
    <col min="5" max="5" width="12.28515625" style="6" customWidth="1"/>
    <col min="6" max="6" width="12" style="6" customWidth="1"/>
    <col min="7" max="7" width="14.7109375" style="58" bestFit="1" customWidth="1"/>
    <col min="8" max="8" width="10.5703125" style="6" customWidth="1"/>
    <col min="9" max="9" width="15.5703125" style="6" bestFit="1" customWidth="1"/>
    <col min="10" max="10" width="11.42578125" style="8" customWidth="1"/>
    <col min="11" max="11" width="16.42578125" style="59" customWidth="1"/>
    <col min="12" max="12" width="15.42578125" style="59" bestFit="1" customWidth="1"/>
    <col min="13" max="13" width="2.42578125" style="6" customWidth="1"/>
    <col min="14" max="14" width="15.5703125" style="6" bestFit="1" customWidth="1"/>
    <col min="15" max="16384" width="9.140625" style="6"/>
  </cols>
  <sheetData>
    <row r="1" spans="1:14" s="3" customFormat="1" ht="12.75" x14ac:dyDescent="0.25">
      <c r="A1" s="2" t="s">
        <v>23</v>
      </c>
    </row>
    <row r="2" spans="1:14" ht="15.75" x14ac:dyDescent="0.3">
      <c r="A2" s="4" t="s">
        <v>67</v>
      </c>
    </row>
    <row r="3" spans="1:14" x14ac:dyDescent="0.25">
      <c r="A3" s="60" t="s">
        <v>60</v>
      </c>
    </row>
    <row r="4" spans="1:14" x14ac:dyDescent="0.25">
      <c r="A4" s="60" t="s">
        <v>59</v>
      </c>
    </row>
    <row r="5" spans="1:14" x14ac:dyDescent="0.25">
      <c r="A5" s="60"/>
    </row>
    <row r="6" spans="1:14" x14ac:dyDescent="0.25">
      <c r="A6" s="6" t="s">
        <v>6</v>
      </c>
      <c r="B6" s="61">
        <v>38718</v>
      </c>
    </row>
    <row r="7" spans="1:14" hidden="1" x14ac:dyDescent="0.25">
      <c r="A7" s="6" t="s">
        <v>58</v>
      </c>
      <c r="B7" s="62" t="s">
        <v>57</v>
      </c>
    </row>
    <row r="8" spans="1:14" hidden="1" x14ac:dyDescent="0.25">
      <c r="A8" s="6" t="s">
        <v>56</v>
      </c>
      <c r="B8" s="62" t="s">
        <v>55</v>
      </c>
    </row>
    <row r="9" spans="1:14" x14ac:dyDescent="0.25">
      <c r="A9" s="6" t="s">
        <v>54</v>
      </c>
      <c r="B9" s="62">
        <v>2</v>
      </c>
      <c r="C9" s="6" t="s">
        <v>53</v>
      </c>
    </row>
    <row r="10" spans="1:14" x14ac:dyDescent="0.25">
      <c r="A10" s="6" t="s">
        <v>52</v>
      </c>
      <c r="B10" s="63">
        <v>100000000</v>
      </c>
    </row>
    <row r="11" spans="1:14" x14ac:dyDescent="0.25">
      <c r="A11" s="6" t="s">
        <v>51</v>
      </c>
      <c r="B11" s="62"/>
    </row>
    <row r="12" spans="1:14" x14ac:dyDescent="0.25">
      <c r="A12" s="6" t="s">
        <v>50</v>
      </c>
      <c r="B12" s="64">
        <v>0.17499999999999999</v>
      </c>
      <c r="C12" s="6" t="s">
        <v>49</v>
      </c>
    </row>
    <row r="13" spans="1:14" ht="15.75" thickBot="1" x14ac:dyDescent="0.3">
      <c r="A13" s="6" t="s">
        <v>48</v>
      </c>
      <c r="B13" s="62" t="s">
        <v>61</v>
      </c>
    </row>
    <row r="14" spans="1:14" s="75" customFormat="1" ht="30" x14ac:dyDescent="0.25">
      <c r="A14" s="65"/>
      <c r="B14" s="66"/>
      <c r="C14" s="66"/>
      <c r="D14" s="67">
        <v>4.0000000000000001E-3</v>
      </c>
      <c r="E14" s="68" t="s">
        <v>47</v>
      </c>
      <c r="F14" s="69"/>
      <c r="G14" s="70"/>
      <c r="H14" s="71" t="s">
        <v>46</v>
      </c>
      <c r="I14" s="72"/>
      <c r="J14" s="72"/>
      <c r="K14" s="73" t="s">
        <v>45</v>
      </c>
      <c r="L14" s="74" t="s">
        <v>44</v>
      </c>
      <c r="N14" s="76"/>
    </row>
    <row r="15" spans="1:14" s="75" customFormat="1" ht="30" x14ac:dyDescent="0.2">
      <c r="A15" s="77" t="s">
        <v>43</v>
      </c>
      <c r="B15" s="76"/>
      <c r="C15" s="76" t="s">
        <v>42</v>
      </c>
      <c r="D15" s="78" t="s">
        <v>41</v>
      </c>
      <c r="E15" s="77" t="s">
        <v>41</v>
      </c>
      <c r="F15" s="76" t="s">
        <v>40</v>
      </c>
      <c r="G15" s="79" t="s">
        <v>39</v>
      </c>
      <c r="H15" s="77"/>
      <c r="I15" s="31" t="s">
        <v>38</v>
      </c>
      <c r="J15" s="80"/>
      <c r="K15" s="81" t="s">
        <v>37</v>
      </c>
      <c r="L15" s="82" t="s">
        <v>36</v>
      </c>
      <c r="N15" s="83" t="s">
        <v>35</v>
      </c>
    </row>
    <row r="16" spans="1:14" s="75" customFormat="1" ht="30" x14ac:dyDescent="0.25">
      <c r="A16" s="77"/>
      <c r="B16" s="76"/>
      <c r="C16" s="76"/>
      <c r="D16" s="78" t="str">
        <f>+B13</f>
        <v>CDI+0,4%</v>
      </c>
      <c r="E16" s="77" t="str">
        <f>+D16</f>
        <v>CDI+0,4%</v>
      </c>
      <c r="F16" s="84">
        <f>+B12</f>
        <v>0.17499999999999999</v>
      </c>
      <c r="G16" s="79"/>
      <c r="H16" s="77"/>
      <c r="I16" s="76"/>
      <c r="J16" s="80" t="s">
        <v>34</v>
      </c>
      <c r="K16" s="85"/>
      <c r="L16" s="82"/>
      <c r="N16" s="76" t="s">
        <v>33</v>
      </c>
    </row>
    <row r="17" spans="1:15" x14ac:dyDescent="0.25">
      <c r="A17" s="86"/>
      <c r="B17" s="28"/>
      <c r="C17" s="28"/>
      <c r="D17" s="14"/>
      <c r="E17" s="87"/>
      <c r="F17" s="28"/>
      <c r="G17" s="88"/>
      <c r="H17" s="14"/>
      <c r="I17" s="14"/>
      <c r="J17" s="25"/>
      <c r="K17" s="89"/>
      <c r="L17" s="90"/>
      <c r="N17" s="28"/>
    </row>
    <row r="18" spans="1:15" x14ac:dyDescent="0.25">
      <c r="A18" s="86" t="s">
        <v>62</v>
      </c>
      <c r="B18" s="28">
        <v>2012</v>
      </c>
      <c r="C18" s="91">
        <f>+D18-D14</f>
        <v>0.17099999999999999</v>
      </c>
      <c r="D18" s="92">
        <f>+B12</f>
        <v>0.17499999999999999</v>
      </c>
      <c r="E18" s="93">
        <f>+(1+D18)^(3/12)-1</f>
        <v>4.114080192543601E-2</v>
      </c>
      <c r="F18" s="94">
        <f>+(1+$F$16)^(3/12)-1</f>
        <v>4.114080192543601E-2</v>
      </c>
      <c r="G18" s="88">
        <f>+F18-E18</f>
        <v>0</v>
      </c>
      <c r="H18" s="95">
        <v>40909</v>
      </c>
      <c r="I18" s="43">
        <f>+G18*$B$10</f>
        <v>0</v>
      </c>
      <c r="J18" s="96">
        <v>8</v>
      </c>
      <c r="K18" s="97">
        <v>0</v>
      </c>
      <c r="L18" s="98">
        <v>0</v>
      </c>
      <c r="M18" s="8"/>
      <c r="N18" s="43"/>
    </row>
    <row r="19" spans="1:15" x14ac:dyDescent="0.25">
      <c r="A19" s="86" t="s">
        <v>63</v>
      </c>
      <c r="B19" s="28">
        <f>+B18</f>
        <v>2012</v>
      </c>
      <c r="C19" s="91">
        <f>+C18+0.001</f>
        <v>0.17199999999999999</v>
      </c>
      <c r="D19" s="92">
        <f>+C19+$D$14</f>
        <v>0.17599999999999999</v>
      </c>
      <c r="E19" s="93">
        <f>+(1+D19)^(3/12)-1</f>
        <v>4.1362250582416937E-2</v>
      </c>
      <c r="F19" s="94">
        <f>+(1+$F$16)^(3/12)-1</f>
        <v>4.114080192543601E-2</v>
      </c>
      <c r="G19" s="88">
        <f>+F19-E19</f>
        <v>-2.2144865698092708E-4</v>
      </c>
      <c r="H19" s="95">
        <f>+H18+89</f>
        <v>40998</v>
      </c>
      <c r="I19" s="43">
        <f>+G19*$B$10</f>
        <v>-22144.865698092708</v>
      </c>
      <c r="J19" s="96">
        <f>+J18-1</f>
        <v>7</v>
      </c>
      <c r="K19" s="97">
        <f>-PV(E19,J19,I19)</f>
        <v>-132248.14467413901</v>
      </c>
      <c r="L19" s="98">
        <f>+K19-K18</f>
        <v>-132248.14467413901</v>
      </c>
      <c r="M19" s="8"/>
      <c r="N19" s="43">
        <f>+I19+L19</f>
        <v>-154393.01037223171</v>
      </c>
    </row>
    <row r="20" spans="1:15" x14ac:dyDescent="0.25">
      <c r="A20" s="86" t="s">
        <v>65</v>
      </c>
      <c r="B20" s="28">
        <f>+B19</f>
        <v>2012</v>
      </c>
      <c r="C20" s="91">
        <f>+C19+0.003</f>
        <v>0.17499999999999999</v>
      </c>
      <c r="D20" s="92">
        <f>+C20+$D$14</f>
        <v>0.17899999999999999</v>
      </c>
      <c r="E20" s="93">
        <f>+(1+D20)^(3/12)-1</f>
        <v>4.2025750282223884E-2</v>
      </c>
      <c r="F20" s="94">
        <f>+(1+$F$16)^(3/12)-1</f>
        <v>4.114080192543601E-2</v>
      </c>
      <c r="G20" s="88">
        <f>+F20-E20</f>
        <v>-8.8494835678787354E-4</v>
      </c>
      <c r="H20" s="95">
        <f>+H19+91</f>
        <v>41089</v>
      </c>
      <c r="I20" s="43">
        <f>+G20*$B$10</f>
        <v>-88494.835678787349</v>
      </c>
      <c r="J20" s="96">
        <f>+J19-1</f>
        <v>6</v>
      </c>
      <c r="K20" s="97">
        <f>-PV(E20,J20,I20)</f>
        <v>-460858.248931368</v>
      </c>
      <c r="L20" s="98">
        <f>+K20-K19</f>
        <v>-328610.10425722902</v>
      </c>
      <c r="M20" s="8"/>
      <c r="N20" s="43">
        <f>+I20+L20</f>
        <v>-417104.93993601634</v>
      </c>
    </row>
    <row r="21" spans="1:15" x14ac:dyDescent="0.25">
      <c r="A21" s="86" t="s">
        <v>64</v>
      </c>
      <c r="B21" s="28">
        <f>+B20</f>
        <v>2012</v>
      </c>
      <c r="C21" s="91">
        <f>+C20-0.001</f>
        <v>0.17399999999999999</v>
      </c>
      <c r="D21" s="92">
        <f>+C21+$D$14</f>
        <v>0.17799999999999999</v>
      </c>
      <c r="E21" s="93">
        <f>+(1+D21)^(3/12)-1</f>
        <v>4.180472455120432E-2</v>
      </c>
      <c r="F21" s="94">
        <f>+(1+$F$16)^(3/12)-1</f>
        <v>4.114080192543601E-2</v>
      </c>
      <c r="G21" s="88">
        <f>+F21-E21</f>
        <v>-6.6392262576830952E-4</v>
      </c>
      <c r="H21" s="95">
        <f>+H20+92</f>
        <v>41181</v>
      </c>
      <c r="I21" s="43">
        <f>+G21*$B$10</f>
        <v>-66392.262576830952</v>
      </c>
      <c r="J21" s="96">
        <f>+J20-1</f>
        <v>5</v>
      </c>
      <c r="K21" s="97">
        <f>-PV(E21,J21,I21)</f>
        <v>-294074.02884421131</v>
      </c>
      <c r="L21" s="98">
        <f>+K21-K20</f>
        <v>166784.22008715669</v>
      </c>
      <c r="M21" s="8"/>
      <c r="N21" s="43">
        <f>+I21+L21</f>
        <v>100391.95751032574</v>
      </c>
    </row>
    <row r="22" spans="1:15" x14ac:dyDescent="0.25">
      <c r="A22" s="86" t="s">
        <v>62</v>
      </c>
      <c r="B22" s="28">
        <f>+B21+1</f>
        <v>2013</v>
      </c>
      <c r="C22" s="91">
        <f t="shared" ref="C20:C25" si="0">+C21+0.001</f>
        <v>0.17499999999999999</v>
      </c>
      <c r="D22" s="92">
        <f>+C22+$D$14</f>
        <v>0.17899999999999999</v>
      </c>
      <c r="E22" s="93">
        <f>+(1+D22)^(3/12)-1</f>
        <v>4.2025750282223884E-2</v>
      </c>
      <c r="F22" s="94">
        <f>+(1+$F$16)^(3/12)-1</f>
        <v>4.114080192543601E-2</v>
      </c>
      <c r="G22" s="88">
        <f>+F22-E22</f>
        <v>-8.8494835678787354E-4</v>
      </c>
      <c r="H22" s="95">
        <f>+H21+91</f>
        <v>41272</v>
      </c>
      <c r="I22" s="43">
        <f>+G22*$B$10</f>
        <v>-88494.835678787349</v>
      </c>
      <c r="J22" s="96">
        <f>+J21-1</f>
        <v>4</v>
      </c>
      <c r="K22" s="97">
        <f>-PV(E22,J22,I22)</f>
        <v>-319699.29418249277</v>
      </c>
      <c r="L22" s="98">
        <f>+K22-K21</f>
        <v>-25625.265338281461</v>
      </c>
      <c r="M22" s="8"/>
      <c r="N22" s="43">
        <f>+I22+L22</f>
        <v>-114120.10101706881</v>
      </c>
    </row>
    <row r="23" spans="1:15" x14ac:dyDescent="0.25">
      <c r="A23" s="86" t="s">
        <v>63</v>
      </c>
      <c r="B23" s="28">
        <f>+B22</f>
        <v>2013</v>
      </c>
      <c r="C23" s="91">
        <f>+C22+0.008</f>
        <v>0.183</v>
      </c>
      <c r="D23" s="92">
        <f>+C23+$D$14</f>
        <v>0.187</v>
      </c>
      <c r="E23" s="93">
        <f>+(1+D23)^(3/12)-1</f>
        <v>4.3788913524754669E-2</v>
      </c>
      <c r="F23" s="94">
        <f>+(1+$F$16)^(3/12)-1</f>
        <v>4.114080192543601E-2</v>
      </c>
      <c r="G23" s="88">
        <f>+F23-E23</f>
        <v>-2.6481115993186588E-3</v>
      </c>
      <c r="H23" s="95">
        <f>+H22+91</f>
        <v>41363</v>
      </c>
      <c r="I23" s="43">
        <f>+G23*$B$10</f>
        <v>-264811.15993186587</v>
      </c>
      <c r="J23" s="96">
        <f>+J22-1</f>
        <v>3</v>
      </c>
      <c r="K23" s="97">
        <f>-PV(E23,J23,I23)</f>
        <v>-729622.19121239788</v>
      </c>
      <c r="L23" s="98">
        <f>+K23-K22</f>
        <v>-409922.89702990511</v>
      </c>
      <c r="M23" s="8"/>
      <c r="N23" s="43">
        <f>+I23+L23</f>
        <v>-674734.05696177098</v>
      </c>
    </row>
    <row r="24" spans="1:15" ht="15.75" thickBot="1" x14ac:dyDescent="0.3">
      <c r="A24" s="86" t="s">
        <v>65</v>
      </c>
      <c r="B24" s="28">
        <f>+B23</f>
        <v>2013</v>
      </c>
      <c r="C24" s="91">
        <f t="shared" si="0"/>
        <v>0.184</v>
      </c>
      <c r="D24" s="92">
        <f>+C24+$D$14</f>
        <v>0.188</v>
      </c>
      <c r="E24" s="93">
        <f>+(1+D24)^(3/12)-1</f>
        <v>4.4008681704849062E-2</v>
      </c>
      <c r="F24" s="94">
        <f>+(1+$F$16)^(3/12)-1</f>
        <v>4.114080192543601E-2</v>
      </c>
      <c r="G24" s="88">
        <f>+F24-E24</f>
        <v>-2.8678797794130517E-3</v>
      </c>
      <c r="H24" s="95">
        <f>+H23+91</f>
        <v>41454</v>
      </c>
      <c r="I24" s="43">
        <f>+G24*$B$10</f>
        <v>-286787.97794130514</v>
      </c>
      <c r="J24" s="96">
        <f>+J23-1</f>
        <v>2</v>
      </c>
      <c r="K24" s="99">
        <f>-PV(E24,J24,I24)</f>
        <v>-537818.15394244611</v>
      </c>
      <c r="L24" s="98">
        <f>+K24-K23</f>
        <v>191804.03726995178</v>
      </c>
      <c r="M24" s="8"/>
      <c r="N24" s="43">
        <f>+I24+L24</f>
        <v>-94983.940671353368</v>
      </c>
    </row>
    <row r="25" spans="1:15" ht="15.75" thickBot="1" x14ac:dyDescent="0.3">
      <c r="A25" s="86" t="s">
        <v>64</v>
      </c>
      <c r="B25" s="28">
        <f>+B24</f>
        <v>2013</v>
      </c>
      <c r="C25" s="91">
        <f t="shared" si="0"/>
        <v>0.185</v>
      </c>
      <c r="D25" s="92">
        <f>+C25+$D$14</f>
        <v>0.189</v>
      </c>
      <c r="E25" s="93">
        <f>+(1+D25)^(3/12)-1</f>
        <v>4.4228311186168989E-2</v>
      </c>
      <c r="F25" s="94">
        <f>+(1+$F$16)^(3/12)-1</f>
        <v>4.114080192543601E-2</v>
      </c>
      <c r="G25" s="88">
        <f>+F25-E25</f>
        <v>-3.087509260732979E-3</v>
      </c>
      <c r="H25" s="95">
        <f>+H24+92</f>
        <v>41546</v>
      </c>
      <c r="I25" s="43">
        <f>+G25*$B$10</f>
        <v>-308750.92607329792</v>
      </c>
      <c r="J25" s="96">
        <f>+J24-1</f>
        <v>1</v>
      </c>
      <c r="K25" s="100">
        <f>-PV(E25,J25,I25)</f>
        <v>-295673.77437083551</v>
      </c>
      <c r="L25" s="101">
        <f>+K25-K24</f>
        <v>242144.3795716106</v>
      </c>
      <c r="M25" s="8"/>
      <c r="N25" s="43">
        <f>+I25+L25</f>
        <v>-66606.54650168732</v>
      </c>
    </row>
    <row r="26" spans="1:15" ht="15.75" thickBot="1" x14ac:dyDescent="0.3">
      <c r="A26" s="102"/>
      <c r="B26" s="103"/>
      <c r="C26" s="104"/>
      <c r="D26" s="105"/>
      <c r="E26" s="106"/>
      <c r="F26" s="107"/>
      <c r="G26" s="108"/>
      <c r="H26" s="109">
        <f>+H25+92</f>
        <v>41638</v>
      </c>
      <c r="I26" s="110">
        <f>+K25</f>
        <v>-295673.77437083551</v>
      </c>
      <c r="J26" s="111">
        <v>0</v>
      </c>
      <c r="K26" s="112"/>
      <c r="L26" s="113"/>
      <c r="M26" s="114"/>
      <c r="N26" s="115"/>
    </row>
    <row r="27" spans="1:15" x14ac:dyDescent="0.25">
      <c r="I27" s="116">
        <f ca="1">SUM(I18:I27)</f>
        <v>-718311.53445744235</v>
      </c>
      <c r="N27" s="116">
        <f ca="1">SUM(N19:N27)</f>
        <v>-718311.53445744235</v>
      </c>
    </row>
    <row r="28" spans="1:15" ht="15.75" x14ac:dyDescent="0.25">
      <c r="A28" s="1" t="s">
        <v>14</v>
      </c>
      <c r="I28" s="117"/>
      <c r="N28" s="117"/>
    </row>
    <row r="29" spans="1:15" x14ac:dyDescent="0.25">
      <c r="A29" s="60" t="s">
        <v>32</v>
      </c>
    </row>
    <row r="30" spans="1:15" x14ac:dyDescent="0.25">
      <c r="A30" s="118">
        <f>+H19</f>
        <v>40998</v>
      </c>
      <c r="B30" s="119" t="s">
        <v>4</v>
      </c>
      <c r="C30" s="119" t="s">
        <v>31</v>
      </c>
      <c r="D30" s="119" t="s">
        <v>30</v>
      </c>
      <c r="F30" s="120"/>
      <c r="G30" s="120"/>
      <c r="I30" s="120"/>
      <c r="J30" s="120"/>
      <c r="L30" s="121"/>
      <c r="N30" s="117"/>
    </row>
    <row r="31" spans="1:15" ht="30" x14ac:dyDescent="0.25">
      <c r="A31" s="122" t="s">
        <v>25</v>
      </c>
      <c r="B31" s="123"/>
      <c r="C31" s="124"/>
      <c r="D31" s="43"/>
      <c r="F31" s="8"/>
      <c r="G31" s="8"/>
      <c r="H31" s="8"/>
      <c r="I31" s="8"/>
      <c r="K31" s="8"/>
      <c r="L31" s="8"/>
      <c r="M31" s="8"/>
      <c r="N31" s="8"/>
      <c r="O31" s="8"/>
    </row>
    <row r="32" spans="1:15" ht="45" x14ac:dyDescent="0.25">
      <c r="A32" s="122" t="s">
        <v>29</v>
      </c>
      <c r="B32" s="124"/>
      <c r="C32" s="123"/>
      <c r="D32" s="43"/>
      <c r="F32" s="125" t="s">
        <v>28</v>
      </c>
      <c r="G32" s="125"/>
      <c r="H32" s="126"/>
      <c r="I32" s="127" t="s">
        <v>27</v>
      </c>
      <c r="J32" s="127"/>
      <c r="K32" s="126" t="s">
        <v>26</v>
      </c>
      <c r="L32" s="8"/>
      <c r="M32" s="8"/>
      <c r="N32" s="127" t="s">
        <v>1</v>
      </c>
      <c r="O32" s="127"/>
    </row>
    <row r="33" spans="1:17" x14ac:dyDescent="0.25">
      <c r="A33" s="128">
        <f>+H20</f>
        <v>41089</v>
      </c>
      <c r="B33" s="124"/>
      <c r="C33" s="124"/>
      <c r="D33" s="8"/>
      <c r="F33" s="8"/>
      <c r="G33" s="129"/>
      <c r="H33" s="8"/>
      <c r="I33" s="8"/>
      <c r="J33" s="129"/>
      <c r="K33" s="130"/>
      <c r="L33" s="8"/>
      <c r="M33" s="8"/>
      <c r="N33" s="8"/>
      <c r="O33" s="129"/>
    </row>
    <row r="34" spans="1:17" ht="30" x14ac:dyDescent="0.25">
      <c r="A34" s="122" t="s">
        <v>25</v>
      </c>
      <c r="B34" s="123"/>
      <c r="C34" s="124"/>
      <c r="D34" s="43"/>
      <c r="F34" s="8"/>
      <c r="G34" s="131"/>
      <c r="H34" s="8"/>
      <c r="I34" s="8"/>
      <c r="J34" s="131"/>
      <c r="K34" s="130"/>
      <c r="L34" s="8"/>
      <c r="M34" s="8"/>
      <c r="N34" s="8"/>
      <c r="O34" s="131"/>
    </row>
    <row r="35" spans="1:17" ht="45" x14ac:dyDescent="0.25">
      <c r="A35" s="122" t="str">
        <f>+A32</f>
        <v>Pela Marcação a Mercado do Derivativo</v>
      </c>
      <c r="B35" s="124"/>
      <c r="C35" s="123"/>
      <c r="D35" s="43"/>
      <c r="F35" s="8"/>
      <c r="G35" s="131"/>
      <c r="H35" s="8"/>
      <c r="I35" s="8"/>
      <c r="J35" s="131"/>
      <c r="K35" s="130"/>
      <c r="L35" s="8"/>
      <c r="M35" s="8"/>
      <c r="N35" s="8"/>
      <c r="O35" s="131"/>
    </row>
    <row r="36" spans="1:17" x14ac:dyDescent="0.25">
      <c r="F36" s="8"/>
      <c r="G36" s="8"/>
      <c r="H36" s="8"/>
      <c r="I36" s="25"/>
      <c r="J36" s="25"/>
      <c r="K36" s="8"/>
      <c r="L36" s="8"/>
      <c r="M36" s="8"/>
      <c r="N36" s="8"/>
      <c r="O36" s="8"/>
    </row>
    <row r="37" spans="1:17" ht="29.25" customHeight="1" x14ac:dyDescent="0.25">
      <c r="A37" s="6" t="s">
        <v>24</v>
      </c>
      <c r="F37" s="132"/>
      <c r="G37" s="133"/>
      <c r="H37" s="25"/>
      <c r="I37" s="25"/>
      <c r="J37" s="25"/>
      <c r="K37" s="25"/>
      <c r="L37" s="25"/>
      <c r="M37" s="25"/>
      <c r="N37" s="27"/>
      <c r="O37" s="25"/>
      <c r="P37" s="14"/>
      <c r="Q37" s="14"/>
    </row>
    <row r="38" spans="1:17" x14ac:dyDescent="0.25">
      <c r="F38" s="25"/>
      <c r="G38" s="25"/>
      <c r="H38" s="25"/>
      <c r="I38" s="25"/>
      <c r="J38" s="25">
        <f>+J37-I37</f>
        <v>0</v>
      </c>
      <c r="K38" s="25"/>
      <c r="L38" s="25"/>
      <c r="M38" s="25"/>
      <c r="N38" s="25"/>
      <c r="O38" s="8"/>
    </row>
    <row r="39" spans="1:17" ht="15" customHeight="1" x14ac:dyDescent="0.25">
      <c r="F39" s="134"/>
      <c r="G39" s="134"/>
      <c r="H39" s="59"/>
      <c r="I39" s="134"/>
      <c r="J39" s="25"/>
    </row>
    <row r="40" spans="1:17" x14ac:dyDescent="0.25">
      <c r="F40" s="134"/>
      <c r="G40" s="134"/>
      <c r="H40" s="59"/>
      <c r="I40" s="134"/>
      <c r="J40" s="25"/>
    </row>
    <row r="41" spans="1:17" x14ac:dyDescent="0.25">
      <c r="F41" s="59"/>
      <c r="G41" s="59"/>
      <c r="H41" s="59"/>
      <c r="I41" s="134"/>
      <c r="J41" s="25"/>
      <c r="M41" s="59"/>
    </row>
    <row r="42" spans="1:17" x14ac:dyDescent="0.25">
      <c r="F42" s="59"/>
      <c r="G42" s="59"/>
      <c r="H42" s="59"/>
      <c r="I42" s="59"/>
      <c r="M42" s="59"/>
    </row>
    <row r="43" spans="1:17" x14ac:dyDescent="0.25">
      <c r="F43" s="59"/>
      <c r="G43" s="59"/>
      <c r="H43" s="59"/>
      <c r="M43" s="59"/>
    </row>
    <row r="44" spans="1:17" ht="34.5" customHeight="1" x14ac:dyDescent="0.25">
      <c r="F44" s="59"/>
      <c r="G44" s="59"/>
      <c r="H44" s="59"/>
      <c r="M44" s="59"/>
    </row>
    <row r="45" spans="1:17" ht="15" customHeight="1" x14ac:dyDescent="0.25">
      <c r="F45" s="59"/>
      <c r="G45" s="59"/>
      <c r="H45" s="59"/>
      <c r="M45" s="59"/>
    </row>
    <row r="46" spans="1:17" x14ac:dyDescent="0.25">
      <c r="F46" s="59"/>
      <c r="G46" s="59"/>
      <c r="H46" s="59"/>
      <c r="M46" s="59"/>
    </row>
  </sheetData>
  <mergeCells count="4">
    <mergeCell ref="E14:G14"/>
    <mergeCell ref="H14:J14"/>
    <mergeCell ref="I32:J32"/>
    <mergeCell ref="N32:O32"/>
  </mergeCells>
  <pageMargins left="0.27" right="0.16" top="0.21" bottom="0.26" header="0.16" footer="0.1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2. Ex. Opção (3)</vt:lpstr>
      <vt:lpstr>3.SWAP-Contabilização (3)</vt:lpstr>
      <vt:lpstr>'3.SWAP-Contabilização (3)'!Area_de_impressao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2014-10-31T16:51:45Z</dcterms:created>
  <dcterms:modified xsi:type="dcterms:W3CDTF">2014-10-31T17:01:38Z</dcterms:modified>
</cp:coreProperties>
</file>