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-EAC0561 - Estudos Complementares IF Derivativos\Aulas\"/>
    </mc:Choice>
  </mc:AlternateContent>
  <bookViews>
    <workbookView xWindow="0" yWindow="0" windowWidth="28800" windowHeight="11535"/>
  </bookViews>
  <sheets>
    <sheet name="1. Ex. US$ Futuro (2)" sheetId="1" r:id="rId1"/>
  </sheets>
  <calcPr calcId="15251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6" i="1"/>
  <c r="K40" i="1"/>
  <c r="L40" i="1" s="1"/>
  <c r="J44" i="1"/>
  <c r="J46" i="1"/>
  <c r="I41" i="1"/>
  <c r="I40" i="1"/>
  <c r="H40" i="1"/>
  <c r="H41" i="1"/>
  <c r="G44" i="1"/>
  <c r="E44" i="1"/>
  <c r="L44" i="1" s="1"/>
  <c r="C44" i="1"/>
  <c r="F41" i="1"/>
  <c r="F40" i="1"/>
  <c r="G46" i="1"/>
  <c r="D40" i="1"/>
  <c r="D42" i="1" s="1"/>
  <c r="L42" i="1" s="1"/>
  <c r="D35" i="1"/>
  <c r="E35" i="1" s="1"/>
  <c r="C33" i="1"/>
  <c r="D34" i="1" s="1"/>
  <c r="E34" i="1" s="1"/>
  <c r="B35" i="1"/>
  <c r="B34" i="1"/>
  <c r="K42" i="1" l="1"/>
  <c r="E33" i="1"/>
  <c r="J15" i="1" s="1"/>
  <c r="G15" i="1" l="1"/>
  <c r="G16" i="1"/>
  <c r="G17" i="1"/>
  <c r="H17" i="1" s="1"/>
  <c r="C13" i="1"/>
  <c r="G14" i="1" s="1"/>
  <c r="D15" i="1"/>
  <c r="D16" i="1"/>
  <c r="D17" i="1"/>
  <c r="D14" i="1"/>
  <c r="H12" i="1"/>
  <c r="D6" i="1"/>
  <c r="F29" i="1"/>
  <c r="L30" i="1" s="1"/>
  <c r="E29" i="1"/>
  <c r="D28" i="1"/>
  <c r="B28" i="1"/>
  <c r="B29" i="1" s="1"/>
  <c r="H27" i="1"/>
  <c r="B27" i="1"/>
  <c r="C26" i="1"/>
  <c r="C27" i="1" s="1"/>
  <c r="B26" i="1"/>
  <c r="H25" i="1"/>
  <c r="E24" i="1"/>
  <c r="E26" i="1" s="1"/>
  <c r="E27" i="1" s="1"/>
  <c r="D24" i="1"/>
  <c r="D26" i="1" s="1"/>
  <c r="D27" i="1" s="1"/>
  <c r="C24" i="1"/>
  <c r="B24" i="1"/>
  <c r="B25" i="1" s="1"/>
  <c r="B23" i="1"/>
  <c r="I22" i="1"/>
  <c r="K30" i="1" s="1"/>
  <c r="K21" i="1"/>
  <c r="H21" i="1"/>
  <c r="E22" i="1" s="1"/>
  <c r="D29" i="1" s="1"/>
  <c r="E14" i="1" l="1"/>
  <c r="F14" i="1" s="1"/>
  <c r="E17" i="1"/>
  <c r="F17" i="1" s="1"/>
  <c r="E16" i="1"/>
  <c r="H16" i="1" s="1"/>
  <c r="F26" i="1" s="1"/>
  <c r="K26" i="1" s="1"/>
  <c r="E15" i="1"/>
  <c r="F15" i="1" s="1"/>
  <c r="K15" i="1"/>
  <c r="F25" i="1" s="1"/>
  <c r="H14" i="1"/>
  <c r="F16" i="1"/>
  <c r="H15" i="1"/>
  <c r="F24" i="1" s="1"/>
  <c r="E25" i="1"/>
  <c r="E28" i="1" s="1"/>
  <c r="I24" i="1" l="1"/>
  <c r="F27" i="1"/>
  <c r="K27" i="1" s="1"/>
  <c r="F23" i="1"/>
  <c r="H18" i="1"/>
  <c r="I23" i="1"/>
  <c r="K23" i="1"/>
  <c r="I25" i="1" l="1"/>
  <c r="H23" i="1"/>
  <c r="E40" i="1"/>
  <c r="F28" i="1"/>
  <c r="H30" i="1" s="1"/>
  <c r="L23" i="1"/>
  <c r="I26" i="1" l="1"/>
  <c r="H24" i="1"/>
  <c r="H28" i="1"/>
  <c r="L24" i="1"/>
  <c r="L27" i="1"/>
  <c r="H31" i="1" l="1"/>
  <c r="H29" i="1"/>
  <c r="K28" i="1"/>
  <c r="L25" i="1"/>
</calcChain>
</file>

<file path=xl/sharedStrings.xml><?xml version="1.0" encoding="utf-8"?>
<sst xmlns="http://schemas.openxmlformats.org/spreadsheetml/2006/main" count="65" uniqueCount="57">
  <si>
    <t>EAC0561 : Estudos Complementares IV –Contabilidade de Instrumentos Financeiros e Derivativos – Aspectos Contábeis e Fiscais-Profa.Joanília Cia</t>
  </si>
  <si>
    <t>1. EXEMPLO CONTABILIZAÇÃO US$ FUTURO</t>
  </si>
  <si>
    <t>(1) Caso a operação seja para negocição</t>
  </si>
  <si>
    <t>AJUSTES FINANCEIROS</t>
  </si>
  <si>
    <t>AJUSTES CONTÁBEIS</t>
  </si>
  <si>
    <t>Data</t>
  </si>
  <si>
    <t>transação</t>
  </si>
  <si>
    <t xml:space="preserve"> D </t>
  </si>
  <si>
    <t xml:space="preserve"> C </t>
  </si>
  <si>
    <t>valor</t>
  </si>
  <si>
    <t>Início</t>
  </si>
  <si>
    <t>Depósito da Margem</t>
  </si>
  <si>
    <t>OUTROS ATIVOS</t>
  </si>
  <si>
    <t>Recebimento/ Pagamento ajuste financeiro</t>
  </si>
  <si>
    <t>CAIXA</t>
  </si>
  <si>
    <t>IF - INSTRUMENTOS FINANCEIROS DERIVATIVOS</t>
  </si>
  <si>
    <t>Ajuste Contábil (vr.justo/marcação  a mercado)</t>
  </si>
  <si>
    <t>Ajuste Contábil  (vr.justo/marcação a mercado) e Liquidação</t>
  </si>
  <si>
    <t>Liberação da Margem</t>
  </si>
  <si>
    <t>(2) Caso seja operação de hedge accounting - Hedge de Fluxo de Caixa</t>
  </si>
  <si>
    <t xml:space="preserve"> Ao invés de contabilizar o Ganho ou Perda com Instrumentos Financeiros no resultado, vai para Ajuste de Avaliação Patrimonial, no PL, indo para resultado apenas no final</t>
  </si>
  <si>
    <t>(3) Caso seja operação de hedge accounting - Hedge de Valor justo</t>
  </si>
  <si>
    <t>Haverá a contabilização de um objeto de hedge, que pode ser um Contas a Pagar, por exemplo, que será avaliado pelo valor justo contra resultado.</t>
  </si>
  <si>
    <t>A atualização do objetov de hedge  será a mesma da valorização/desvalorização do instrumento financeiro derivativo (instrumento de hedge) , em sentido contário, levando o resultado total a se anular e ser igual a zero</t>
  </si>
  <si>
    <t>Variação desde o início (acumulada)</t>
  </si>
  <si>
    <t>Variação do Período (quinzena)</t>
  </si>
  <si>
    <t>Preço de entrega</t>
  </si>
  <si>
    <t>em  R$</t>
  </si>
  <si>
    <t>Valor do Contrato</t>
  </si>
  <si>
    <t xml:space="preserve">Margem </t>
  </si>
  <si>
    <t>Variaçao da Cotação</t>
  </si>
  <si>
    <t>Variação R$</t>
  </si>
  <si>
    <t>Valor R$ (S a cada data)</t>
  </si>
  <si>
    <t>Variação da Cotação</t>
  </si>
  <si>
    <t>TOTAL</t>
  </si>
  <si>
    <t xml:space="preserve">Efetue as contabilizações, considerando que o ajuste financeiro de posição se dá quinzenalmente ( 15/01, 31/01 ,15/02 e na liquidação), e o ajuste contábil no final de cada mês, </t>
  </si>
  <si>
    <t>Ajuste</t>
  </si>
  <si>
    <t>GANHO/PERDA COM  DERIVATIVOS</t>
  </si>
  <si>
    <t>3               3</t>
  </si>
  <si>
    <t>Um agente importador (vendido em US$ à vista),  tem que pagar US$ 1 milhão em três meses (T), e comprou US$ FUTURO por R$2,05/US$ (K) para 28/02. Suponha ainda que foi feito  um depósito de margem (em R$) de R$ 20.000</t>
  </si>
  <si>
    <t>SALDO EM 31/JAN</t>
  </si>
  <si>
    <t>SALDO 28/FEV</t>
  </si>
  <si>
    <t>SALDO 31/JAN</t>
  </si>
  <si>
    <t>Cálculo do valor justo: Ajustes financeiros previstos até o final, trazidos a valor presente</t>
  </si>
  <si>
    <t>Supondo o US$ variando a seguinte taxa ate  o final do período</t>
  </si>
  <si>
    <t>a quinzena</t>
  </si>
  <si>
    <t>Valor Justo</t>
  </si>
  <si>
    <t>VALOR PAGO ATE´31/01</t>
  </si>
  <si>
    <t>IF - DERIVATIVOS</t>
  </si>
  <si>
    <t>ATIVO</t>
  </si>
  <si>
    <t>PASSIVO</t>
  </si>
  <si>
    <t>PL</t>
  </si>
  <si>
    <t>MOVIMENTAÇÃO CONTABIL</t>
  </si>
  <si>
    <t>GANHO/PERDA</t>
  </si>
  <si>
    <t>Taxa de juros a ser considerada</t>
  </si>
  <si>
    <t>Cotação US$ (S)</t>
  </si>
  <si>
    <t xml:space="preserve"> e o valor justo do contrato é de (R$ 12.000) (desfavorável, passivo) no final de mês de janeiro. Considere as seguintes cotações do US$ futuro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</si>
</sst>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R$&quot;\ \ #,##0;\(&quot;R$&quot;\ \ #,##0\);_-&quot;R$&quot;\ \ &quot;-&quot;??_-;_-@_-"/>
    <numFmt numFmtId="167" formatCode="_-&quot;R$&quot;\ \ #,##0.000;\(&quot;R$&quot;\ \ #,##0.000\);_-&quot;R$&quot;\ \ &quot;-&quot;??_-;_-@_-"/>
    <numFmt numFmtId="168" formatCode="_-&quot;R$&quot;\ \ #,##0.0000;\(&quot;R$&quot;\ \ #,##0.0000\);_-&quot;R$&quot;\ \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lack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b/>
      <sz val="9"/>
      <name val="Arial"/>
      <family val="2"/>
    </font>
    <font>
      <b/>
      <sz val="10"/>
      <color rgb="FF0066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right" vertical="center"/>
    </xf>
    <xf numFmtId="166" fontId="7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8" fillId="2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4" fontId="8" fillId="2" borderId="1" xfId="2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" fontId="8" fillId="2" borderId="1" xfId="0" applyNumberFormat="1" applyFont="1" applyFill="1" applyBorder="1" applyAlignment="1">
      <alignment vertical="center"/>
    </xf>
    <xf numFmtId="167" fontId="8" fillId="2" borderId="8" xfId="2" applyNumberFormat="1" applyFont="1" applyFill="1" applyBorder="1" applyAlignment="1">
      <alignment vertical="center"/>
    </xf>
    <xf numFmtId="166" fontId="5" fillId="0" borderId="2" xfId="2" applyNumberFormat="1" applyFont="1" applyBorder="1" applyAlignment="1">
      <alignment vertical="center"/>
    </xf>
    <xf numFmtId="167" fontId="5" fillId="0" borderId="2" xfId="2" applyNumberFormat="1" applyFont="1" applyBorder="1" applyAlignment="1">
      <alignment vertical="center"/>
    </xf>
    <xf numFmtId="16" fontId="3" fillId="0" borderId="0" xfId="0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166" fontId="5" fillId="0" borderId="4" xfId="2" applyNumberFormat="1" applyFont="1" applyBorder="1" applyAlignment="1">
      <alignment vertical="center"/>
    </xf>
    <xf numFmtId="166" fontId="5" fillId="0" borderId="5" xfId="2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5" fillId="3" borderId="5" xfId="2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6" fontId="5" fillId="3" borderId="0" xfId="2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6" fontId="3" fillId="3" borderId="0" xfId="0" applyNumberFormat="1" applyFont="1" applyFill="1" applyAlignment="1">
      <alignment vertical="center"/>
    </xf>
    <xf numFmtId="165" fontId="3" fillId="3" borderId="0" xfId="1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168" fontId="5" fillId="0" borderId="2" xfId="2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68" fontId="5" fillId="0" borderId="1" xfId="2" applyNumberFormat="1" applyFont="1" applyBorder="1" applyAlignment="1">
      <alignment vertical="center"/>
    </xf>
    <xf numFmtId="166" fontId="5" fillId="3" borderId="2" xfId="2" applyNumberFormat="1" applyFont="1" applyFill="1" applyBorder="1" applyAlignment="1">
      <alignment vertical="center"/>
    </xf>
    <xf numFmtId="166" fontId="10" fillId="3" borderId="0" xfId="0" applyNumberFormat="1" applyFont="1" applyFill="1" applyAlignment="1">
      <alignment vertical="center"/>
    </xf>
    <xf numFmtId="0" fontId="7" fillId="3" borderId="0" xfId="1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7" fillId="3" borderId="0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6" fontId="5" fillId="0" borderId="1" xfId="2" applyNumberFormat="1" applyFont="1" applyBorder="1" applyAlignment="1">
      <alignment vertical="center"/>
    </xf>
    <xf numFmtId="165" fontId="12" fillId="0" borderId="19" xfId="1" applyNumberFormat="1" applyFont="1" applyBorder="1" applyAlignment="1">
      <alignment horizontal="center" vertical="center"/>
    </xf>
    <xf numFmtId="166" fontId="5" fillId="0" borderId="20" xfId="2" applyNumberFormat="1" applyFont="1" applyBorder="1" applyAlignment="1">
      <alignment vertical="center"/>
    </xf>
    <xf numFmtId="166" fontId="5" fillId="0" borderId="21" xfId="2" applyNumberFormat="1" applyFont="1" applyBorder="1" applyAlignment="1">
      <alignment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166" fontId="5" fillId="0" borderId="22" xfId="2" applyNumberFormat="1" applyFont="1" applyBorder="1" applyAlignment="1">
      <alignment vertical="center"/>
    </xf>
    <xf numFmtId="166" fontId="5" fillId="0" borderId="8" xfId="2" applyNumberFormat="1" applyFont="1" applyBorder="1" applyAlignment="1">
      <alignment vertical="center"/>
    </xf>
    <xf numFmtId="166" fontId="5" fillId="0" borderId="23" xfId="2" applyNumberFormat="1" applyFont="1" applyBorder="1" applyAlignment="1">
      <alignment vertical="center"/>
    </xf>
    <xf numFmtId="166" fontId="5" fillId="0" borderId="24" xfId="2" applyNumberFormat="1" applyFont="1" applyBorder="1" applyAlignment="1">
      <alignment vertical="center"/>
    </xf>
    <xf numFmtId="166" fontId="5" fillId="0" borderId="25" xfId="2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6" fontId="5" fillId="0" borderId="3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Normal="100" workbookViewId="0">
      <selection activeCell="F21" sqref="F21"/>
    </sheetView>
  </sheetViews>
  <sheetFormatPr defaultRowHeight="12.75" x14ac:dyDescent="0.25"/>
  <cols>
    <col min="1" max="1" width="3.28515625" style="8" customWidth="1"/>
    <col min="2" max="2" width="9.28515625" style="8" bestFit="1" customWidth="1"/>
    <col min="3" max="3" width="22.5703125" style="8" customWidth="1"/>
    <col min="4" max="4" width="25.140625" style="8" customWidth="1"/>
    <col min="5" max="5" width="20.85546875" style="8" customWidth="1"/>
    <col min="6" max="6" width="16.5703125" style="8" customWidth="1"/>
    <col min="7" max="7" width="22.42578125" style="8" customWidth="1"/>
    <col min="8" max="8" width="17.5703125" style="8" bestFit="1" customWidth="1"/>
    <col min="9" max="9" width="14.85546875" style="8" customWidth="1"/>
    <col min="10" max="10" width="13.7109375" style="8" customWidth="1"/>
    <col min="11" max="11" width="15.28515625" style="8" customWidth="1"/>
    <col min="12" max="12" width="13.7109375" style="8" customWidth="1"/>
    <col min="13" max="13" width="10.7109375" style="18" bestFit="1" customWidth="1"/>
    <col min="14" max="14" width="11.5703125" style="8" bestFit="1" customWidth="1"/>
    <col min="15" max="15" width="10.5703125" style="8" bestFit="1" customWidth="1"/>
    <col min="16" max="16384" width="9.140625" style="8"/>
  </cols>
  <sheetData>
    <row r="1" spans="1:13" ht="15" x14ac:dyDescent="0.25">
      <c r="A1" s="17" t="s">
        <v>0</v>
      </c>
    </row>
    <row r="2" spans="1:13" ht="15" x14ac:dyDescent="0.25">
      <c r="A2" s="17" t="s">
        <v>1</v>
      </c>
    </row>
    <row r="3" spans="1:13" s="19" customFormat="1" ht="15" x14ac:dyDescent="0.25">
      <c r="B3" s="20" t="s">
        <v>39</v>
      </c>
      <c r="M3" s="20"/>
    </row>
    <row r="4" spans="1:13" s="19" customFormat="1" ht="15" x14ac:dyDescent="0.25">
      <c r="C4" s="21" t="s">
        <v>28</v>
      </c>
      <c r="D4" s="22">
        <v>1000000</v>
      </c>
      <c r="M4" s="20"/>
    </row>
    <row r="5" spans="1:13" s="19" customFormat="1" ht="15" x14ac:dyDescent="0.25">
      <c r="C5" s="21" t="s">
        <v>26</v>
      </c>
      <c r="D5" s="23">
        <v>2.0499999999999998</v>
      </c>
      <c r="M5" s="20"/>
    </row>
    <row r="6" spans="1:13" s="19" customFormat="1" ht="15" x14ac:dyDescent="0.25">
      <c r="C6" s="21" t="s">
        <v>27</v>
      </c>
      <c r="D6" s="24">
        <f>+D5*D4</f>
        <v>2049999.9999999998</v>
      </c>
      <c r="E6" s="25"/>
      <c r="M6" s="20"/>
    </row>
    <row r="7" spans="1:13" s="19" customFormat="1" ht="15" x14ac:dyDescent="0.25">
      <c r="B7" s="20"/>
      <c r="C7" s="21" t="s">
        <v>29</v>
      </c>
      <c r="D7" s="24">
        <v>20000</v>
      </c>
      <c r="M7" s="20"/>
    </row>
    <row r="8" spans="1:13" s="19" customFormat="1" ht="15" x14ac:dyDescent="0.25">
      <c r="B8" s="20" t="s">
        <v>35</v>
      </c>
      <c r="M8" s="20"/>
    </row>
    <row r="9" spans="1:13" s="19" customFormat="1" ht="15.75" thickBot="1" x14ac:dyDescent="0.3">
      <c r="B9" s="19" t="s">
        <v>56</v>
      </c>
      <c r="C9" s="26"/>
      <c r="D9" s="27"/>
      <c r="M9" s="20"/>
    </row>
    <row r="10" spans="1:13" s="28" customFormat="1" ht="15.75" thickBot="1" x14ac:dyDescent="0.3">
      <c r="B10" s="19"/>
      <c r="C10" s="26"/>
      <c r="D10" s="25"/>
      <c r="E10" s="89" t="s">
        <v>3</v>
      </c>
      <c r="F10" s="90"/>
      <c r="G10" s="90"/>
      <c r="H10" s="90"/>
      <c r="I10" s="94" t="s">
        <v>4</v>
      </c>
      <c r="J10" s="95"/>
      <c r="K10" s="96"/>
      <c r="M10" s="29"/>
    </row>
    <row r="11" spans="1:13" s="28" customFormat="1" ht="15.75" thickBot="1" x14ac:dyDescent="0.3">
      <c r="B11" s="26"/>
      <c r="C11" s="26"/>
      <c r="D11" s="19"/>
      <c r="E11" s="91" t="s">
        <v>24</v>
      </c>
      <c r="F11" s="92"/>
      <c r="G11" s="91" t="s">
        <v>25</v>
      </c>
      <c r="H11" s="93"/>
      <c r="I11" s="78"/>
      <c r="J11" s="79"/>
      <c r="K11" s="80"/>
      <c r="M11" s="29"/>
    </row>
    <row r="12" spans="1:13" s="28" customFormat="1" ht="15" x14ac:dyDescent="0.25">
      <c r="B12" s="30" t="s">
        <v>5</v>
      </c>
      <c r="C12" s="30" t="s">
        <v>55</v>
      </c>
      <c r="D12" s="30" t="s">
        <v>32</v>
      </c>
      <c r="E12" s="81" t="s">
        <v>30</v>
      </c>
      <c r="F12" s="82" t="s">
        <v>31</v>
      </c>
      <c r="G12" s="81" t="s">
        <v>33</v>
      </c>
      <c r="H12" s="83" t="str">
        <f>+F12</f>
        <v>Variação R$</v>
      </c>
      <c r="I12" s="84"/>
      <c r="J12" s="85" t="s">
        <v>46</v>
      </c>
      <c r="K12" s="86" t="s">
        <v>36</v>
      </c>
      <c r="M12" s="29"/>
    </row>
    <row r="13" spans="1:13" s="28" customFormat="1" ht="15" x14ac:dyDescent="0.25">
      <c r="B13" s="31">
        <v>0</v>
      </c>
      <c r="C13" s="32">
        <f>+D5</f>
        <v>2.0499999999999998</v>
      </c>
      <c r="D13" s="33"/>
      <c r="E13" s="33"/>
      <c r="F13" s="33"/>
      <c r="G13" s="33"/>
      <c r="H13" s="33"/>
      <c r="I13" s="33"/>
      <c r="J13" s="33"/>
      <c r="K13" s="33"/>
      <c r="M13" s="29"/>
    </row>
    <row r="14" spans="1:13" s="28" customFormat="1" ht="15" x14ac:dyDescent="0.25">
      <c r="B14" s="31">
        <v>41654</v>
      </c>
      <c r="C14" s="32">
        <v>2.1</v>
      </c>
      <c r="D14" s="33">
        <f>+C14*$D$4</f>
        <v>2100000</v>
      </c>
      <c r="E14" s="34">
        <f>+C14-$C$13</f>
        <v>5.0000000000000266E-2</v>
      </c>
      <c r="F14" s="33">
        <f>+E14*$D$4</f>
        <v>50000.000000000269</v>
      </c>
      <c r="G14" s="34">
        <f>+C14-C13</f>
        <v>5.0000000000000266E-2</v>
      </c>
      <c r="H14" s="33">
        <f>+G14*D4</f>
        <v>50000.000000000269</v>
      </c>
      <c r="I14" s="33"/>
      <c r="J14" s="33"/>
      <c r="K14" s="33"/>
      <c r="M14" s="29"/>
    </row>
    <row r="15" spans="1:13" s="28" customFormat="1" ht="15" x14ac:dyDescent="0.25">
      <c r="B15" s="31">
        <v>41670</v>
      </c>
      <c r="C15" s="32">
        <v>2</v>
      </c>
      <c r="D15" s="33">
        <f>+C15*$D$4</f>
        <v>2000000</v>
      </c>
      <c r="E15" s="34">
        <f>+C15-$C$13</f>
        <v>-4.9999999999999822E-2</v>
      </c>
      <c r="F15" s="33">
        <f>+E15*$D$4</f>
        <v>-49999.999999999825</v>
      </c>
      <c r="G15" s="34">
        <f>+C15-C14</f>
        <v>-0.10000000000000009</v>
      </c>
      <c r="H15" s="33">
        <f>+G15*$D$4</f>
        <v>-100000.00000000009</v>
      </c>
      <c r="I15" s="33"/>
      <c r="J15" s="57">
        <f>+E33</f>
        <v>-11999.999999999985</v>
      </c>
      <c r="K15" s="33">
        <f>+J15+F15</f>
        <v>-61999.999999999811</v>
      </c>
      <c r="M15" s="29"/>
    </row>
    <row r="16" spans="1:13" s="28" customFormat="1" ht="15" x14ac:dyDescent="0.25">
      <c r="B16" s="31">
        <v>41685</v>
      </c>
      <c r="C16" s="32">
        <v>1.95</v>
      </c>
      <c r="D16" s="33">
        <f>+C16*$D$4</f>
        <v>1950000</v>
      </c>
      <c r="E16" s="34">
        <f>+C16-$C$13</f>
        <v>-9.9999999999999867E-2</v>
      </c>
      <c r="F16" s="33">
        <f>+E16*$D$4</f>
        <v>-99999.999999999869</v>
      </c>
      <c r="G16" s="34">
        <f>+C16-C15</f>
        <v>-5.0000000000000044E-2</v>
      </c>
      <c r="H16" s="33">
        <f>+G16*$D$4</f>
        <v>-50000.000000000044</v>
      </c>
      <c r="I16" s="33"/>
      <c r="J16" s="33"/>
      <c r="K16" s="33"/>
      <c r="M16" s="29"/>
    </row>
    <row r="17" spans="1:15" s="28" customFormat="1" ht="15" x14ac:dyDescent="0.25">
      <c r="B17" s="31">
        <v>41698</v>
      </c>
      <c r="C17" s="32">
        <v>1.9</v>
      </c>
      <c r="D17" s="33">
        <f>+C17*$D$4</f>
        <v>1900000</v>
      </c>
      <c r="E17" s="34">
        <f>+C17-$C$13</f>
        <v>-0.14999999999999991</v>
      </c>
      <c r="F17" s="33">
        <f>+E17*$D$4</f>
        <v>-149999.99999999991</v>
      </c>
      <c r="G17" s="34">
        <f>+C17-C16</f>
        <v>-5.0000000000000044E-2</v>
      </c>
      <c r="H17" s="33">
        <f>+G17*$D$4</f>
        <v>-50000.000000000044</v>
      </c>
      <c r="I17" s="33"/>
      <c r="J17" s="33"/>
      <c r="K17" s="33"/>
      <c r="M17" s="29"/>
    </row>
    <row r="18" spans="1:15" ht="15" x14ac:dyDescent="0.25">
      <c r="B18" s="35"/>
      <c r="C18" s="36"/>
      <c r="D18" s="33"/>
      <c r="E18" s="33"/>
      <c r="F18" s="33"/>
      <c r="G18" s="33" t="s">
        <v>34</v>
      </c>
      <c r="H18" s="33">
        <f>SUM(H14:H17)</f>
        <v>-149999.99999999988</v>
      </c>
      <c r="I18" s="33"/>
      <c r="J18" s="33"/>
      <c r="K18" s="33"/>
    </row>
    <row r="19" spans="1:15" ht="15" x14ac:dyDescent="0.25">
      <c r="B19" s="17" t="s">
        <v>2</v>
      </c>
    </row>
    <row r="20" spans="1:15" ht="15" x14ac:dyDescent="0.25">
      <c r="B20" s="17"/>
    </row>
    <row r="21" spans="1:15" s="2" customFormat="1" ht="27.75" customHeight="1" x14ac:dyDescent="0.25">
      <c r="B21" s="3" t="s">
        <v>5</v>
      </c>
      <c r="C21" s="3" t="s">
        <v>6</v>
      </c>
      <c r="D21" s="4" t="s">
        <v>7</v>
      </c>
      <c r="E21" s="4" t="s">
        <v>8</v>
      </c>
      <c r="F21" s="4" t="s">
        <v>9</v>
      </c>
      <c r="G21" s="15"/>
      <c r="H21" s="5" t="str">
        <f>+D23</f>
        <v>CAIXA</v>
      </c>
      <c r="I21" s="5"/>
      <c r="J21" s="13"/>
      <c r="K21" s="88" t="str">
        <f>+E23</f>
        <v>IF - INSTRUMENTOS FINANCEIROS DERIVATIVOS</v>
      </c>
      <c r="L21" s="88"/>
      <c r="M21" s="14"/>
      <c r="N21" s="14"/>
    </row>
    <row r="22" spans="1:15" s="2" customFormat="1" ht="15" x14ac:dyDescent="0.25">
      <c r="A22" s="2">
        <v>1</v>
      </c>
      <c r="B22" s="12" t="s">
        <v>10</v>
      </c>
      <c r="C22" s="12" t="s">
        <v>11</v>
      </c>
      <c r="D22" s="4" t="s">
        <v>12</v>
      </c>
      <c r="E22" s="4" t="str">
        <f>+H21</f>
        <v>CAIXA</v>
      </c>
      <c r="F22" s="37">
        <v>20000</v>
      </c>
      <c r="G22" s="15"/>
      <c r="H22" s="6"/>
      <c r="I22" s="38">
        <f>+F22</f>
        <v>20000</v>
      </c>
      <c r="J22" s="14">
        <v>1</v>
      </c>
      <c r="K22" s="6"/>
      <c r="L22" s="7"/>
      <c r="M22" s="14"/>
      <c r="N22" s="14"/>
    </row>
    <row r="23" spans="1:15" ht="38.25" x14ac:dyDescent="0.25">
      <c r="A23" s="8">
        <v>2</v>
      </c>
      <c r="B23" s="9">
        <f>+B14</f>
        <v>41654</v>
      </c>
      <c r="C23" s="10" t="s">
        <v>13</v>
      </c>
      <c r="D23" s="1" t="s">
        <v>14</v>
      </c>
      <c r="E23" s="1" t="s">
        <v>15</v>
      </c>
      <c r="F23" s="37">
        <f>+H14</f>
        <v>50000.000000000269</v>
      </c>
      <c r="G23" s="15">
        <v>2</v>
      </c>
      <c r="H23" s="37">
        <f>+F23</f>
        <v>50000.000000000269</v>
      </c>
      <c r="I23" s="39">
        <f>+F24</f>
        <v>-100000.00000000009</v>
      </c>
      <c r="J23" s="14" t="s">
        <v>38</v>
      </c>
      <c r="K23" s="37">
        <f>+F24</f>
        <v>-100000.00000000009</v>
      </c>
      <c r="L23" s="39">
        <f>+F23</f>
        <v>50000.000000000269</v>
      </c>
      <c r="M23" s="14">
        <v>2</v>
      </c>
      <c r="N23" s="16"/>
    </row>
    <row r="24" spans="1:15" ht="36" customHeight="1" x14ac:dyDescent="0.25">
      <c r="A24" s="8">
        <v>3</v>
      </c>
      <c r="B24" s="9">
        <f>+B15</f>
        <v>41670</v>
      </c>
      <c r="C24" s="10" t="str">
        <f>+C23</f>
        <v>Recebimento/ Pagamento ajuste financeiro</v>
      </c>
      <c r="D24" s="1" t="str">
        <f>+E23</f>
        <v>IF - INSTRUMENTOS FINANCEIROS DERIVATIVOS</v>
      </c>
      <c r="E24" s="1" t="str">
        <f>+D23</f>
        <v>CAIXA</v>
      </c>
      <c r="F24" s="37">
        <f>+H15</f>
        <v>-100000.00000000009</v>
      </c>
      <c r="G24" s="60" t="s">
        <v>47</v>
      </c>
      <c r="H24" s="58">
        <f>+I23+H23</f>
        <v>-49999.999999999818</v>
      </c>
      <c r="I24" s="39">
        <f>+F26</f>
        <v>-50000.000000000044</v>
      </c>
      <c r="J24" s="14">
        <v>5</v>
      </c>
      <c r="L24" s="39">
        <f>+F25</f>
        <v>-61999.999999999811</v>
      </c>
      <c r="M24" s="14">
        <v>4</v>
      </c>
      <c r="N24" s="16"/>
      <c r="O24" s="40"/>
    </row>
    <row r="25" spans="1:15" ht="42" customHeight="1" x14ac:dyDescent="0.25">
      <c r="A25" s="8">
        <v>4</v>
      </c>
      <c r="B25" s="9">
        <f>+B24</f>
        <v>41670</v>
      </c>
      <c r="C25" s="10" t="s">
        <v>16</v>
      </c>
      <c r="D25" s="1" t="s">
        <v>37</v>
      </c>
      <c r="E25" s="1" t="str">
        <f>+D24</f>
        <v>IF - INSTRUMENTOS FINANCEIROS DERIVATIVOS</v>
      </c>
      <c r="F25" s="37">
        <f>+K15</f>
        <v>-61999.999999999811</v>
      </c>
      <c r="G25" s="15">
        <v>8</v>
      </c>
      <c r="H25" s="37">
        <f>+F22</f>
        <v>20000</v>
      </c>
      <c r="I25" s="39">
        <f>+F27</f>
        <v>-50000.000000000044</v>
      </c>
      <c r="J25" s="14">
        <v>6</v>
      </c>
      <c r="L25" s="58">
        <f>-K23-L23+L24</f>
        <v>-11999.999999999993</v>
      </c>
      <c r="M25" s="59" t="s">
        <v>40</v>
      </c>
      <c r="N25" s="16"/>
    </row>
    <row r="26" spans="1:15" ht="25.5" customHeight="1" x14ac:dyDescent="0.25">
      <c r="A26" s="8">
        <v>5</v>
      </c>
      <c r="B26" s="9">
        <f>+B16</f>
        <v>41685</v>
      </c>
      <c r="C26" s="10" t="str">
        <f>+C23</f>
        <v>Recebimento/ Pagamento ajuste financeiro</v>
      </c>
      <c r="D26" s="1" t="str">
        <f>+D24</f>
        <v>IF - INSTRUMENTOS FINANCEIROS DERIVATIVOS</v>
      </c>
      <c r="E26" s="1" t="str">
        <f>+E24</f>
        <v>CAIXA</v>
      </c>
      <c r="F26" s="37">
        <f>+H16</f>
        <v>-50000.000000000044</v>
      </c>
      <c r="G26" s="61" t="s">
        <v>41</v>
      </c>
      <c r="H26" s="37"/>
      <c r="I26" s="41">
        <f>+H23+H25-I22+I23+I24+I25</f>
        <v>-149999.99999999991</v>
      </c>
      <c r="J26" s="8">
        <v>5</v>
      </c>
      <c r="K26" s="37">
        <f>+F26</f>
        <v>-50000.000000000044</v>
      </c>
      <c r="M26" s="14"/>
      <c r="N26" s="14"/>
    </row>
    <row r="27" spans="1:15" ht="52.5" customHeight="1" x14ac:dyDescent="0.25">
      <c r="A27" s="8">
        <v>6</v>
      </c>
      <c r="B27" s="9">
        <f>+B17</f>
        <v>41698</v>
      </c>
      <c r="C27" s="10" t="str">
        <f>+C26</f>
        <v>Recebimento/ Pagamento ajuste financeiro</v>
      </c>
      <c r="D27" s="1" t="str">
        <f>+D26</f>
        <v>IF - INSTRUMENTOS FINANCEIROS DERIVATIVOS</v>
      </c>
      <c r="E27" s="1" t="str">
        <f>+E26</f>
        <v>CAIXA</v>
      </c>
      <c r="F27" s="37">
        <f>+F26</f>
        <v>-50000.000000000044</v>
      </c>
      <c r="G27" s="15"/>
      <c r="H27" s="87" t="str">
        <f>+D25</f>
        <v>GANHO/PERDA COM  DERIVATIVOS</v>
      </c>
      <c r="I27" s="87"/>
      <c r="J27" s="15">
        <v>6</v>
      </c>
      <c r="K27" s="37">
        <f>+F27</f>
        <v>-50000.000000000044</v>
      </c>
      <c r="L27" s="39">
        <f>+F28</f>
        <v>-88000.000000000102</v>
      </c>
      <c r="M27" s="14">
        <v>7</v>
      </c>
      <c r="N27" s="14"/>
    </row>
    <row r="28" spans="1:15" ht="36.75" customHeight="1" x14ac:dyDescent="0.25">
      <c r="A28" s="8">
        <v>7</v>
      </c>
      <c r="B28" s="9">
        <f>+B17</f>
        <v>41698</v>
      </c>
      <c r="C28" s="10" t="s">
        <v>17</v>
      </c>
      <c r="D28" s="1" t="str">
        <f>+D25</f>
        <v>GANHO/PERDA COM  DERIVATIVOS</v>
      </c>
      <c r="E28" s="1" t="str">
        <f>+E25</f>
        <v>IF - INSTRUMENTOS FINANCEIROS DERIVATIVOS</v>
      </c>
      <c r="F28" s="37">
        <f>+F27+F26+F24+F23-F25</f>
        <v>-88000.000000000102</v>
      </c>
      <c r="G28" s="15">
        <v>4</v>
      </c>
      <c r="H28" s="37">
        <f>+F25</f>
        <v>-61999.999999999811</v>
      </c>
      <c r="I28" s="38"/>
      <c r="J28" s="15" t="s">
        <v>41</v>
      </c>
      <c r="K28" s="43">
        <f>-K23-K26-K27-L23+L24+L27</f>
        <v>0</v>
      </c>
      <c r="N28" s="14"/>
    </row>
    <row r="29" spans="1:15" ht="36.75" customHeight="1" x14ac:dyDescent="0.25">
      <c r="A29" s="8">
        <v>8</v>
      </c>
      <c r="B29" s="9">
        <f>+B28</f>
        <v>41698</v>
      </c>
      <c r="C29" s="10" t="s">
        <v>18</v>
      </c>
      <c r="D29" s="42" t="str">
        <f>+E22</f>
        <v>CAIXA</v>
      </c>
      <c r="E29" s="42" t="str">
        <f>+D22</f>
        <v>OUTROS ATIVOS</v>
      </c>
      <c r="F29" s="37">
        <f>+F22</f>
        <v>20000</v>
      </c>
      <c r="G29" s="53" t="s">
        <v>42</v>
      </c>
      <c r="H29" s="51">
        <f>+H28</f>
        <v>-61999.999999999811</v>
      </c>
      <c r="I29" s="39"/>
      <c r="J29" s="14"/>
      <c r="K29" s="87" t="s">
        <v>12</v>
      </c>
      <c r="L29" s="87">
        <v>0</v>
      </c>
      <c r="M29" s="14"/>
      <c r="N29" s="14"/>
    </row>
    <row r="30" spans="1:15" ht="15" x14ac:dyDescent="0.25">
      <c r="F30" s="37"/>
      <c r="G30" s="15">
        <v>7</v>
      </c>
      <c r="H30" s="37">
        <f>+F28</f>
        <v>-88000.000000000102</v>
      </c>
      <c r="I30" s="39"/>
      <c r="J30" s="15">
        <v>1</v>
      </c>
      <c r="K30" s="44">
        <f>+I22</f>
        <v>20000</v>
      </c>
      <c r="L30" s="45">
        <f>+F29</f>
        <v>20000</v>
      </c>
      <c r="M30" s="14">
        <v>8</v>
      </c>
      <c r="N30" s="14"/>
    </row>
    <row r="31" spans="1:15" ht="15" x14ac:dyDescent="0.25">
      <c r="B31" s="19" t="s">
        <v>43</v>
      </c>
      <c r="G31" s="15" t="s">
        <v>41</v>
      </c>
      <c r="H31" s="43">
        <f>+H28+H30</f>
        <v>-149999.99999999991</v>
      </c>
      <c r="I31" s="44"/>
      <c r="J31" s="15" t="s">
        <v>41</v>
      </c>
      <c r="K31" s="52">
        <v>0</v>
      </c>
      <c r="L31" s="47">
        <v>0</v>
      </c>
      <c r="M31" s="14"/>
      <c r="N31" s="14"/>
    </row>
    <row r="32" spans="1:15" x14ac:dyDescent="0.25">
      <c r="B32" s="48" t="s">
        <v>44</v>
      </c>
      <c r="C32" s="40"/>
      <c r="G32" s="14"/>
      <c r="H32" s="46"/>
      <c r="I32" s="44"/>
      <c r="J32" s="14"/>
      <c r="K32" s="47"/>
      <c r="L32" s="47"/>
      <c r="M32" s="14"/>
      <c r="N32" s="14"/>
    </row>
    <row r="33" spans="2:14" ht="15" x14ac:dyDescent="0.25">
      <c r="B33" s="48"/>
      <c r="C33" s="56">
        <f>+C15</f>
        <v>2</v>
      </c>
      <c r="E33" s="57">
        <f>NPV(D36,E34:E35)</f>
        <v>-11999.999999999985</v>
      </c>
      <c r="G33" s="14"/>
      <c r="H33" s="46"/>
      <c r="I33" s="44"/>
      <c r="J33" s="14"/>
      <c r="K33" s="47"/>
      <c r="L33" s="47"/>
      <c r="M33" s="14"/>
      <c r="N33" s="14"/>
    </row>
    <row r="34" spans="2:14" ht="15" x14ac:dyDescent="0.25">
      <c r="B34" s="49">
        <f>+B16</f>
        <v>41685</v>
      </c>
      <c r="C34" s="54">
        <v>1.99</v>
      </c>
      <c r="D34" s="54">
        <f>+C34-C33</f>
        <v>-1.0000000000000009E-2</v>
      </c>
      <c r="E34" s="33">
        <f>+D34*D4</f>
        <v>-10000.000000000009</v>
      </c>
      <c r="H34" s="46"/>
      <c r="I34" s="44"/>
      <c r="J34" s="14"/>
      <c r="K34" s="47"/>
      <c r="L34" s="47"/>
      <c r="M34" s="14"/>
      <c r="N34" s="14"/>
    </row>
    <row r="35" spans="2:14" ht="15" x14ac:dyDescent="0.25">
      <c r="B35" s="49">
        <f>+B17</f>
        <v>41698</v>
      </c>
      <c r="C35" s="54">
        <v>1.9877152</v>
      </c>
      <c r="D35" s="54">
        <f>+C35-C34</f>
        <v>-2.2847999999999757E-3</v>
      </c>
      <c r="E35" s="33">
        <f>+D35*D4</f>
        <v>-2284.7999999999756</v>
      </c>
      <c r="H35" s="46"/>
      <c r="I35" s="44"/>
      <c r="J35" s="47"/>
      <c r="K35" s="47"/>
      <c r="L35" s="47"/>
    </row>
    <row r="36" spans="2:14" x14ac:dyDescent="0.25">
      <c r="B36" s="8" t="s">
        <v>54</v>
      </c>
      <c r="D36" s="55">
        <v>0.02</v>
      </c>
      <c r="E36" s="8" t="s">
        <v>45</v>
      </c>
      <c r="H36" s="46"/>
      <c r="I36" s="44"/>
      <c r="J36" s="47"/>
      <c r="K36" s="47"/>
      <c r="L36" s="47"/>
    </row>
    <row r="37" spans="2:14" ht="13.5" thickBot="1" x14ac:dyDescent="0.3">
      <c r="D37" s="55"/>
      <c r="H37" s="46"/>
      <c r="I37" s="44"/>
      <c r="J37" s="47"/>
      <c r="K37" s="47"/>
      <c r="L37" s="47"/>
    </row>
    <row r="38" spans="2:14" ht="25.5" x14ac:dyDescent="0.25">
      <c r="C38" s="77" t="s">
        <v>52</v>
      </c>
      <c r="D38" s="68">
        <v>1</v>
      </c>
      <c r="E38" s="69">
        <v>2</v>
      </c>
      <c r="F38" s="69">
        <v>3</v>
      </c>
      <c r="G38" s="69">
        <v>4</v>
      </c>
      <c r="H38" s="70">
        <v>5</v>
      </c>
      <c r="I38" s="70">
        <v>6</v>
      </c>
      <c r="J38" s="70">
        <v>7</v>
      </c>
      <c r="K38" s="71">
        <v>8</v>
      </c>
      <c r="L38" s="65" t="s">
        <v>34</v>
      </c>
    </row>
    <row r="39" spans="2:14" ht="15" x14ac:dyDescent="0.25">
      <c r="C39" s="63" t="s">
        <v>49</v>
      </c>
      <c r="D39" s="72"/>
      <c r="E39" s="64"/>
      <c r="F39" s="64"/>
      <c r="G39" s="64"/>
      <c r="H39" s="64"/>
      <c r="I39" s="64"/>
      <c r="J39" s="64"/>
      <c r="K39" s="73"/>
      <c r="L39" s="66"/>
    </row>
    <row r="40" spans="2:14" ht="15" x14ac:dyDescent="0.25">
      <c r="C40" s="62" t="s">
        <v>14</v>
      </c>
      <c r="D40" s="72">
        <f>-F22</f>
        <v>-20000</v>
      </c>
      <c r="E40" s="64">
        <f>+F23</f>
        <v>50000.000000000269</v>
      </c>
      <c r="F40" s="64">
        <f>+F24</f>
        <v>-100000.00000000009</v>
      </c>
      <c r="G40" s="64"/>
      <c r="H40" s="64">
        <f>-H41</f>
        <v>-50000.000000000044</v>
      </c>
      <c r="I40" s="64">
        <f>+F27</f>
        <v>-50000.000000000044</v>
      </c>
      <c r="J40" s="64"/>
      <c r="K40" s="73">
        <f>-D40</f>
        <v>20000</v>
      </c>
      <c r="L40" s="66">
        <f>SUM(D40:K40)</f>
        <v>-149999.99999999991</v>
      </c>
    </row>
    <row r="41" spans="2:14" ht="15" x14ac:dyDescent="0.25">
      <c r="C41" s="62" t="s">
        <v>48</v>
      </c>
      <c r="D41" s="72"/>
      <c r="E41" s="64"/>
      <c r="F41" s="64">
        <f>-F40</f>
        <v>100000.00000000009</v>
      </c>
      <c r="G41" s="64"/>
      <c r="H41" s="64">
        <f>-F27</f>
        <v>50000.000000000044</v>
      </c>
      <c r="I41" s="64">
        <f>-I40</f>
        <v>50000.000000000044</v>
      </c>
      <c r="J41" s="64"/>
      <c r="K41" s="73"/>
      <c r="L41" s="66">
        <f t="shared" ref="L41:L46" si="0">SUM(D41:K41)</f>
        <v>200000.00000000017</v>
      </c>
    </row>
    <row r="42" spans="2:14" ht="15" x14ac:dyDescent="0.25">
      <c r="C42" s="62" t="s">
        <v>12</v>
      </c>
      <c r="D42" s="72">
        <f>-D40</f>
        <v>20000</v>
      </c>
      <c r="E42" s="64"/>
      <c r="F42" s="64"/>
      <c r="G42" s="64"/>
      <c r="H42" s="64"/>
      <c r="I42" s="64"/>
      <c r="J42" s="64"/>
      <c r="K42" s="73">
        <f>-K40</f>
        <v>-20000</v>
      </c>
      <c r="L42" s="66">
        <f>SUM(D42:K42)</f>
        <v>0</v>
      </c>
    </row>
    <row r="43" spans="2:14" ht="15" x14ac:dyDescent="0.25">
      <c r="C43" s="63" t="s">
        <v>50</v>
      </c>
      <c r="D43" s="72"/>
      <c r="E43" s="64"/>
      <c r="F43" s="64"/>
      <c r="G43" s="64"/>
      <c r="H43" s="64"/>
      <c r="I43" s="64"/>
      <c r="J43" s="64"/>
      <c r="L43" s="66"/>
    </row>
    <row r="44" spans="2:14" ht="15" x14ac:dyDescent="0.25">
      <c r="C44" s="63" t="str">
        <f>+C41</f>
        <v>IF - DERIVATIVOS</v>
      </c>
      <c r="D44" s="72"/>
      <c r="E44" s="64">
        <f>E40</f>
        <v>50000.000000000269</v>
      </c>
      <c r="F44" s="64"/>
      <c r="G44" s="64">
        <f>-F25</f>
        <v>61999.999999999811</v>
      </c>
      <c r="H44" s="64"/>
      <c r="I44" s="64"/>
      <c r="J44" s="64">
        <f>-F28</f>
        <v>88000.000000000102</v>
      </c>
      <c r="K44" s="73"/>
      <c r="L44" s="66">
        <f t="shared" si="0"/>
        <v>200000.00000000017</v>
      </c>
    </row>
    <row r="45" spans="2:14" ht="15" x14ac:dyDescent="0.25">
      <c r="C45" s="63" t="s">
        <v>51</v>
      </c>
      <c r="D45" s="72"/>
      <c r="E45" s="64"/>
      <c r="F45" s="64"/>
      <c r="G45" s="64"/>
      <c r="H45" s="64"/>
      <c r="I45" s="64"/>
      <c r="J45" s="64"/>
      <c r="K45" s="73"/>
      <c r="L45" s="66"/>
    </row>
    <row r="46" spans="2:14" ht="15.75" thickBot="1" x14ac:dyDescent="0.3">
      <c r="C46" s="62" t="s">
        <v>53</v>
      </c>
      <c r="D46" s="74"/>
      <c r="E46" s="75"/>
      <c r="F46" s="75"/>
      <c r="G46" s="75">
        <f>+F25</f>
        <v>-61999.999999999811</v>
      </c>
      <c r="H46" s="75"/>
      <c r="I46" s="75"/>
      <c r="J46" s="75">
        <f>+F28</f>
        <v>-88000.000000000102</v>
      </c>
      <c r="K46" s="76"/>
      <c r="L46" s="67">
        <f t="shared" si="0"/>
        <v>-149999.99999999991</v>
      </c>
    </row>
    <row r="47" spans="2:14" x14ac:dyDescent="0.25">
      <c r="H47" s="46"/>
      <c r="I47" s="44"/>
      <c r="J47" s="47"/>
      <c r="K47" s="47"/>
      <c r="L47" s="47"/>
    </row>
    <row r="48" spans="2:14" hidden="1" x14ac:dyDescent="0.25">
      <c r="H48" s="46"/>
      <c r="I48" s="44"/>
      <c r="J48" s="47"/>
      <c r="K48" s="47"/>
      <c r="L48" s="47"/>
    </row>
    <row r="49" spans="2:12" hidden="1" x14ac:dyDescent="0.25">
      <c r="H49" s="46"/>
      <c r="I49" s="44"/>
      <c r="J49" s="47"/>
      <c r="K49" s="47"/>
      <c r="L49" s="47"/>
    </row>
    <row r="50" spans="2:12" hidden="1" x14ac:dyDescent="0.25">
      <c r="H50" s="46"/>
      <c r="I50" s="44"/>
      <c r="J50" s="47"/>
      <c r="K50" s="47"/>
      <c r="L50" s="47"/>
    </row>
    <row r="51" spans="2:12" hidden="1" x14ac:dyDescent="0.25">
      <c r="B51" s="50" t="s">
        <v>19</v>
      </c>
      <c r="H51" s="11"/>
      <c r="I51" s="11"/>
      <c r="J51" s="11"/>
      <c r="K51" s="11"/>
      <c r="L51" s="11"/>
    </row>
    <row r="52" spans="2:12" hidden="1" x14ac:dyDescent="0.25">
      <c r="B52" s="8" t="s">
        <v>20</v>
      </c>
      <c r="H52" s="11"/>
      <c r="I52" s="11"/>
      <c r="J52" s="11"/>
      <c r="K52" s="11"/>
      <c r="L52" s="11"/>
    </row>
    <row r="53" spans="2:12" hidden="1" x14ac:dyDescent="0.25"/>
    <row r="54" spans="2:12" hidden="1" x14ac:dyDescent="0.25">
      <c r="B54" s="50" t="s">
        <v>21</v>
      </c>
    </row>
    <row r="55" spans="2:12" hidden="1" x14ac:dyDescent="0.25">
      <c r="B55" s="8" t="s">
        <v>22</v>
      </c>
    </row>
    <row r="56" spans="2:12" hidden="1" x14ac:dyDescent="0.25">
      <c r="B56" s="8" t="s">
        <v>23</v>
      </c>
    </row>
    <row r="57" spans="2:12" hidden="1" x14ac:dyDescent="0.25"/>
    <row r="58" spans="2:12" hidden="1" x14ac:dyDescent="0.25"/>
    <row r="59" spans="2:12" hidden="1" x14ac:dyDescent="0.25"/>
  </sheetData>
  <mergeCells count="7">
    <mergeCell ref="K29:L29"/>
    <mergeCell ref="K21:L21"/>
    <mergeCell ref="H27:I27"/>
    <mergeCell ref="E10:H10"/>
    <mergeCell ref="E11:F11"/>
    <mergeCell ref="G11:H11"/>
    <mergeCell ref="I10:K10"/>
  </mergeCells>
  <pageMargins left="0.15748031496062992" right="7.874015748031496E-2" top="0.47244094488188981" bottom="0.43307086614173229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 Ex. US$ Futuro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cp:lastPrinted>2014-10-24T18:51:10Z</cp:lastPrinted>
  <dcterms:created xsi:type="dcterms:W3CDTF">2014-10-24T17:19:08Z</dcterms:created>
  <dcterms:modified xsi:type="dcterms:W3CDTF">2014-10-25T02:02:02Z</dcterms:modified>
</cp:coreProperties>
</file>