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-EAC0561 - Estudos Complementares IF Derivativos\homework\"/>
    </mc:Choice>
  </mc:AlternateContent>
  <bookViews>
    <workbookView xWindow="0" yWindow="0" windowWidth="12120" windowHeight="9120"/>
  </bookViews>
  <sheets>
    <sheet name="2.IFDados_fl" sheetId="3" r:id="rId1"/>
    <sheet name="2._Razonetes_fl" sheetId="4" r:id="rId2"/>
  </sheets>
  <externalReferences>
    <externalReference r:id="rId3"/>
  </externalReferences>
  <definedNames>
    <definedName name="_xlnm.Print_Area" localSheetId="0">'2.IFDados_fl'!$A$1:$G$45</definedName>
    <definedName name="Balancete">'[1]Caso_1-Balancete'!$A$8:$G$19</definedName>
    <definedName name="CodConta">'[1]Caso-1-CadContas'!$A$3:$F$28</definedName>
    <definedName name="CodGrupo">'[1]Caso-1-GrupoContas'!$A$2:$B$4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3" l="1"/>
  <c r="O23" i="4" l="1"/>
  <c r="N23" i="4"/>
  <c r="O22" i="4"/>
  <c r="N22" i="4"/>
  <c r="O21" i="4"/>
  <c r="N21" i="4"/>
  <c r="O20" i="4"/>
  <c r="N20" i="4"/>
  <c r="A20" i="4"/>
  <c r="O11" i="4"/>
  <c r="N11" i="4"/>
  <c r="O10" i="4"/>
  <c r="N10" i="4"/>
  <c r="O9" i="4"/>
  <c r="N9" i="4"/>
  <c r="A5" i="4"/>
  <c r="O4" i="4"/>
  <c r="N4" i="4"/>
  <c r="O3" i="4"/>
  <c r="N3" i="4"/>
  <c r="A1" i="4"/>
  <c r="E22" i="3"/>
  <c r="D20" i="3"/>
  <c r="E18" i="3"/>
  <c r="F18" i="3" s="1"/>
  <c r="C18" i="3" s="1"/>
  <c r="E17" i="3"/>
  <c r="F17" i="3" s="1"/>
  <c r="E13" i="3"/>
  <c r="D12" i="3"/>
  <c r="D8" i="3"/>
  <c r="C7" i="3" s="1"/>
  <c r="C25" i="3" s="1"/>
  <c r="E21" i="3" l="1"/>
  <c r="G17" i="3"/>
  <c r="C43" i="3"/>
  <c r="C28" i="3"/>
  <c r="C32" i="3"/>
  <c r="F21" i="3"/>
  <c r="C21" i="3" s="1"/>
  <c r="C34" i="3" s="1"/>
  <c r="C17" i="3"/>
  <c r="C41" i="3" s="1"/>
  <c r="G18" i="3"/>
  <c r="F22" i="3"/>
  <c r="C22" i="3" s="1"/>
  <c r="C36" i="3" s="1"/>
  <c r="C12" i="3"/>
  <c r="C39" i="3" l="1"/>
  <c r="C13" i="3"/>
  <c r="C26" i="3"/>
  <c r="B26" i="3" s="1"/>
  <c r="D21" i="3"/>
  <c r="B12" i="3"/>
  <c r="D17" i="3"/>
  <c r="D18" i="3" l="1"/>
  <c r="C27" i="3" s="1"/>
  <c r="B28" i="3" s="1"/>
  <c r="B13" i="3"/>
  <c r="B27" i="3" s="1"/>
  <c r="B35" i="3"/>
  <c r="D22" i="3"/>
  <c r="B33" i="3"/>
  <c r="B40" i="3"/>
  <c r="B29" i="3" l="1"/>
  <c r="B42" i="3"/>
  <c r="C35" i="3"/>
  <c r="B36" i="3"/>
  <c r="C33" i="3"/>
  <c r="B34" i="3"/>
  <c r="C40" i="3"/>
  <c r="B41" i="3" s="1"/>
  <c r="B37" i="3" l="1"/>
  <c r="C42" i="3"/>
  <c r="B43" i="3" s="1"/>
  <c r="B45" i="3" l="1"/>
</calcChain>
</file>

<file path=xl/sharedStrings.xml><?xml version="1.0" encoding="utf-8"?>
<sst xmlns="http://schemas.openxmlformats.org/spreadsheetml/2006/main" count="105" uniqueCount="67">
  <si>
    <t>Título 1. Mantido até o vencimento</t>
  </si>
  <si>
    <t>Título 2. Para Negociação</t>
  </si>
  <si>
    <t>Título 3. Disponível para venda</t>
  </si>
  <si>
    <t>COMPRA</t>
  </si>
  <si>
    <t>Data Vencimento</t>
  </si>
  <si>
    <t>Taxa ( % aa.)</t>
  </si>
  <si>
    <t>Curva papel</t>
  </si>
  <si>
    <t>Juros</t>
  </si>
  <si>
    <t>Valor Atualizado</t>
  </si>
  <si>
    <t>Ajuste 31/03</t>
  </si>
  <si>
    <t>Ajuste 13/04</t>
  </si>
  <si>
    <t>VENDA</t>
  </si>
  <si>
    <t>Preço</t>
  </si>
  <si>
    <t>Valor curva papel</t>
  </si>
  <si>
    <t>De mercado, em 31/03</t>
  </si>
  <si>
    <t>Na data da Venda</t>
  </si>
  <si>
    <t xml:space="preserve">Título 1 </t>
  </si>
  <si>
    <t>1.1.Compra</t>
  </si>
  <si>
    <t>1.2.  Ajuste 31/03 pela curva do papel</t>
  </si>
  <si>
    <t>1.3. Ajuste em 13/04 pela curva do papel</t>
  </si>
  <si>
    <t>1.4. Venda em 13/04 com lucro</t>
  </si>
  <si>
    <t>Título 2 - Para Negociação</t>
  </si>
  <si>
    <t>2.1. Compra</t>
  </si>
  <si>
    <t>2.2.  Ajuste 31/03 pela curva do papel</t>
  </si>
  <si>
    <t>2.3. Ajuste em 31/03 pelo valor de mercado</t>
  </si>
  <si>
    <t>2.4. Ajuste em 13/04  pela curva do papel</t>
  </si>
  <si>
    <t>3.1. Compra</t>
  </si>
  <si>
    <t>3.2.  Ajuste 31/03 pela curva do papel</t>
  </si>
  <si>
    <t>3.3. Ajuste em 31/03 pelo valor de mercado</t>
  </si>
  <si>
    <t>3.4. Ajuste em 13/04  pela curva do papel</t>
  </si>
  <si>
    <t>ATIVO</t>
  </si>
  <si>
    <t>PL E RESULTADO</t>
  </si>
  <si>
    <t>Histórico</t>
  </si>
  <si>
    <t>LANÇAMENTOS CONTÁBEIS</t>
  </si>
  <si>
    <t>Conta:</t>
  </si>
  <si>
    <t>CONTA DEBITADA</t>
  </si>
  <si>
    <t>CONTA CREDITADA</t>
  </si>
  <si>
    <t>VALOR</t>
  </si>
  <si>
    <t>D</t>
  </si>
  <si>
    <t>C</t>
  </si>
  <si>
    <t>1.4. Venda em 13/04 - Ajuste Lucro</t>
  </si>
  <si>
    <t>RESULTADO</t>
  </si>
  <si>
    <t>1.5. Venda em 13/04 - Liquidação</t>
  </si>
  <si>
    <t>2.5. Venda em 13/04 -Ajuste Lucro</t>
  </si>
  <si>
    <t>2.6. Venda em 13/04 - Liquidação</t>
  </si>
  <si>
    <t>3.5. Venda em 13/04 -Ajuste Preju</t>
  </si>
  <si>
    <t>3.6. Venda em 13/04 - Transferencia PL para resultado</t>
  </si>
  <si>
    <t>3.7. Venda em 13/04 - Liquidação</t>
  </si>
  <si>
    <t>2.5. Venda em 13/04 com PREJU</t>
  </si>
  <si>
    <t>3.5. Venda em 13/04 com LUCRO</t>
  </si>
  <si>
    <t>DISPONIBILIDADE</t>
  </si>
  <si>
    <t>IF - Titulo 2</t>
  </si>
  <si>
    <t>IF - Titulo 3</t>
  </si>
  <si>
    <t>PL - AJUSTE A VALOR DE MERCADO</t>
  </si>
  <si>
    <t>IF - Titulo 1</t>
  </si>
  <si>
    <t>RESULTADO IF - .RENDA DE TÍTULOS DE RENDA FIXA</t>
  </si>
  <si>
    <t>RESULTADO-AJUSTE POSITIVO AO VALOR DE MERCADO E LUCRO COM TITULO</t>
  </si>
  <si>
    <t>RESULTADO-AJUSTE NEGATIVO AO VALOR DE MERCADO E PREJUÍZO COM TÍTULO</t>
  </si>
  <si>
    <t>O Banco comprou  3 títulos do tesouro, classificando nas categorias ABAIXO. A COMPA FOI REALIZADA EM 03/10 E NO DIA 31/1013/04</t>
  </si>
  <si>
    <t>Pede-se:</t>
  </si>
  <si>
    <t>1. Com base nos dados,  fazer a contabilização dos  títulos na compra, ajuste em 31/03 e venda (planilha 2)</t>
  </si>
  <si>
    <t>2.  Aponte as diferenças e semelhanças básicas entre os 3 títulos em termo de:</t>
  </si>
  <si>
    <t>2.1. Contabilização dos encargos (juros) e valor total dos juros apropriados no período de março a abril</t>
  </si>
  <si>
    <t>CASO 2 - IF- Contabilização</t>
  </si>
  <si>
    <t>Títulos 1 e 3 -Preço de mercado subiu</t>
  </si>
  <si>
    <t>Título 2  Preço de mercado caiu</t>
  </si>
  <si>
    <t>2.2. Contabilização da marcação a mercado e  valor total da marcaão a mercado conabilizada no período de março 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</si>
</sst>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* #,##0_);_(* \(#,##0\);_(* &quot;-&quot;??_);_(@_)"/>
    <numFmt numFmtId="167" formatCode="_(&quot;R$&quot;* #,##0_);_(&quot;R$&quot;* \(#,##0\);_(&quot;R$&quot;* &quot;-&quot;??_);_(@_)"/>
    <numFmt numFmtId="168" formatCode="_-&quot;R$&quot;\ * #,##0_-;\-&quot;R$&quot;\ * #,##0_-;_-&quot;R$&quot;\ 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color indexed="60"/>
      <name val="Century Gothic"/>
      <family val="2"/>
    </font>
    <font>
      <sz val="8"/>
      <color indexed="6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sz val="11"/>
      <color indexed="8"/>
      <name val="Calibri"/>
      <family val="2"/>
    </font>
    <font>
      <b/>
      <u/>
      <sz val="10"/>
      <name val="Century Gothic"/>
      <family val="2"/>
    </font>
    <font>
      <sz val="10"/>
      <color rgb="FFC00000"/>
      <name val="Century Gothic"/>
      <family val="2"/>
    </font>
    <font>
      <u/>
      <sz val="10"/>
      <name val="Century Gothic"/>
      <family val="2"/>
    </font>
    <font>
      <b/>
      <sz val="10"/>
      <color rgb="FFFF0000"/>
      <name val="Century Gothic"/>
      <family val="2"/>
    </font>
    <font>
      <sz val="11"/>
      <color rgb="FF006600"/>
      <name val="Arial"/>
      <family val="2"/>
    </font>
    <font>
      <b/>
      <sz val="11"/>
      <color rgb="FF006600"/>
      <name val="Arial"/>
      <family val="2"/>
    </font>
    <font>
      <b/>
      <u/>
      <sz val="11"/>
      <color rgb="FF006600"/>
      <name val="Arial"/>
      <family val="2"/>
    </font>
    <font>
      <b/>
      <sz val="9"/>
      <color rgb="FF006600"/>
      <name val="Arial"/>
      <family val="2"/>
    </font>
    <font>
      <sz val="9"/>
      <color rgb="FF006600"/>
      <name val="Arial"/>
      <family val="2"/>
    </font>
    <font>
      <i/>
      <sz val="11"/>
      <color rgb="FF006600"/>
      <name val="Arial"/>
      <family val="2"/>
    </font>
    <font>
      <u/>
      <sz val="11"/>
      <color rgb="FF006600"/>
      <name val="Arial"/>
      <family val="2"/>
    </font>
    <font>
      <sz val="10"/>
      <color rgb="FF006600"/>
      <name val="Century Gothic"/>
      <family val="2"/>
    </font>
    <font>
      <sz val="8"/>
      <color rgb="FF006600"/>
      <name val="Century Gothic"/>
      <family val="2"/>
    </font>
    <font>
      <b/>
      <sz val="10"/>
      <color rgb="FF006600"/>
      <name val="Century Gothic"/>
      <family val="2"/>
    </font>
    <font>
      <b/>
      <sz val="8"/>
      <color rgb="FF006600"/>
      <name val="Century Gothic"/>
      <family val="2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165" fontId="2" fillId="0" borderId="0" xfId="2" applyFont="1" applyAlignment="1"/>
    <xf numFmtId="0" fontId="3" fillId="0" borderId="0" xfId="3" applyFont="1" applyBorder="1"/>
    <xf numFmtId="164" fontId="3" fillId="0" borderId="0" xfId="4" applyFont="1" applyBorder="1"/>
    <xf numFmtId="166" fontId="4" fillId="0" borderId="0" xfId="4" applyNumberFormat="1" applyFont="1"/>
    <xf numFmtId="0" fontId="4" fillId="0" borderId="0" xfId="3" applyFont="1"/>
    <xf numFmtId="0" fontId="3" fillId="0" borderId="0" xfId="3" applyFont="1"/>
    <xf numFmtId="0" fontId="3" fillId="0" borderId="0" xfId="3" applyFont="1" applyAlignment="1">
      <alignment wrapText="1"/>
    </xf>
    <xf numFmtId="9" fontId="3" fillId="0" borderId="0" xfId="5" applyFont="1" applyBorder="1"/>
    <xf numFmtId="0" fontId="5" fillId="0" borderId="0" xfId="3" applyFont="1" applyAlignment="1"/>
    <xf numFmtId="0" fontId="5" fillId="0" borderId="0" xfId="3" applyFont="1"/>
    <xf numFmtId="0" fontId="2" fillId="0" borderId="0" xfId="3" applyFont="1" applyAlignment="1">
      <alignment wrapText="1"/>
    </xf>
    <xf numFmtId="165" fontId="5" fillId="0" borderId="1" xfId="2" applyFont="1" applyBorder="1" applyAlignment="1">
      <alignment horizontal="center"/>
    </xf>
    <xf numFmtId="164" fontId="6" fillId="0" borderId="0" xfId="4" applyFont="1" applyBorder="1"/>
    <xf numFmtId="166" fontId="7" fillId="0" borderId="0" xfId="4" applyNumberFormat="1" applyFont="1"/>
    <xf numFmtId="0" fontId="7" fillId="0" borderId="0" xfId="3" applyFont="1"/>
    <xf numFmtId="0" fontId="5" fillId="0" borderId="0" xfId="3" applyFont="1" applyAlignment="1">
      <alignment wrapText="1"/>
    </xf>
    <xf numFmtId="166" fontId="6" fillId="0" borderId="0" xfId="4" applyNumberFormat="1" applyFont="1" applyBorder="1"/>
    <xf numFmtId="9" fontId="5" fillId="0" borderId="1" xfId="5" applyFont="1" applyBorder="1"/>
    <xf numFmtId="43" fontId="7" fillId="0" borderId="0" xfId="1" applyFont="1"/>
    <xf numFmtId="0" fontId="2" fillId="0" borderId="0" xfId="3" applyFont="1" applyBorder="1" applyAlignment="1">
      <alignment horizontal="left"/>
    </xf>
    <xf numFmtId="164" fontId="5" fillId="0" borderId="1" xfId="4" applyFont="1" applyBorder="1" applyAlignment="1">
      <alignment horizontal="center" wrapText="1"/>
    </xf>
    <xf numFmtId="0" fontId="5" fillId="0" borderId="1" xfId="3" applyFont="1" applyBorder="1" applyAlignment="1">
      <alignment horizontal="center" wrapText="1"/>
    </xf>
    <xf numFmtId="164" fontId="6" fillId="0" borderId="0" xfId="4" applyFont="1"/>
    <xf numFmtId="0" fontId="5" fillId="0" borderId="0" xfId="3" applyFont="1" applyBorder="1" applyAlignment="1">
      <alignment horizontal="left"/>
    </xf>
    <xf numFmtId="44" fontId="5" fillId="0" borderId="1" xfId="3" applyNumberFormat="1" applyFont="1" applyBorder="1"/>
    <xf numFmtId="165" fontId="5" fillId="0" borderId="1" xfId="2" applyNumberFormat="1" applyFont="1" applyBorder="1"/>
    <xf numFmtId="14" fontId="7" fillId="0" borderId="0" xfId="1" applyNumberFormat="1" applyFont="1" applyBorder="1"/>
    <xf numFmtId="14" fontId="7" fillId="0" borderId="0" xfId="1" applyNumberFormat="1" applyFont="1"/>
    <xf numFmtId="0" fontId="9" fillId="0" borderId="0" xfId="3" applyFont="1" applyAlignment="1"/>
    <xf numFmtId="167" fontId="5" fillId="0" borderId="0" xfId="2" applyNumberFormat="1" applyFont="1" applyBorder="1"/>
    <xf numFmtId="167" fontId="3" fillId="0" borderId="0" xfId="2" applyNumberFormat="1" applyFont="1" applyBorder="1"/>
    <xf numFmtId="0" fontId="5" fillId="0" borderId="0" xfId="3" applyFont="1" applyBorder="1"/>
    <xf numFmtId="165" fontId="5" fillId="0" borderId="1" xfId="2" applyFont="1" applyBorder="1"/>
    <xf numFmtId="165" fontId="6" fillId="0" borderId="0" xfId="2" applyNumberFormat="1" applyFont="1" applyBorder="1"/>
    <xf numFmtId="166" fontId="7" fillId="0" borderId="0" xfId="3" applyNumberFormat="1" applyFont="1"/>
    <xf numFmtId="165" fontId="6" fillId="0" borderId="0" xfId="3" applyNumberFormat="1" applyFont="1" applyBorder="1"/>
    <xf numFmtId="165" fontId="5" fillId="0" borderId="0" xfId="2" applyFont="1"/>
    <xf numFmtId="166" fontId="7" fillId="0" borderId="0" xfId="4" applyNumberFormat="1" applyFont="1" applyBorder="1"/>
    <xf numFmtId="165" fontId="5" fillId="0" borderId="0" xfId="2" applyFont="1" applyBorder="1"/>
    <xf numFmtId="9" fontId="5" fillId="0" borderId="2" xfId="5" applyFont="1" applyBorder="1"/>
    <xf numFmtId="0" fontId="10" fillId="0" borderId="0" xfId="3" applyFont="1" applyBorder="1"/>
    <xf numFmtId="0" fontId="9" fillId="0" borderId="0" xfId="3" applyFont="1" applyAlignment="1">
      <alignment wrapText="1"/>
    </xf>
    <xf numFmtId="0" fontId="2" fillId="0" borderId="0" xfId="3" applyFont="1" applyAlignment="1"/>
    <xf numFmtId="0" fontId="11" fillId="0" borderId="0" xfId="3" applyFont="1" applyAlignment="1">
      <alignment wrapText="1"/>
    </xf>
    <xf numFmtId="0" fontId="5" fillId="0" borderId="0" xfId="3" applyFont="1" applyAlignment="1">
      <alignment horizontal="left" wrapText="1"/>
    </xf>
    <xf numFmtId="165" fontId="6" fillId="0" borderId="0" xfId="2" applyFont="1" applyBorder="1"/>
    <xf numFmtId="164" fontId="3" fillId="0" borderId="0" xfId="4" applyFont="1"/>
    <xf numFmtId="0" fontId="6" fillId="0" borderId="0" xfId="3" applyFont="1"/>
    <xf numFmtId="0" fontId="6" fillId="0" borderId="0" xfId="3" applyFont="1" applyBorder="1"/>
    <xf numFmtId="165" fontId="12" fillId="0" borderId="0" xfId="2" applyFont="1" applyBorder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164" fontId="13" fillId="2" borderId="0" xfId="4" applyFont="1" applyFill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4" fillId="2" borderId="3" xfId="0" applyFont="1" applyFill="1" applyBorder="1" applyAlignment="1">
      <alignment horizontal="center" vertical="center"/>
    </xf>
    <xf numFmtId="164" fontId="14" fillId="2" borderId="3" xfId="4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4" fontId="13" fillId="2" borderId="0" xfId="0" applyNumberFormat="1" applyFont="1" applyFill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4" fontId="13" fillId="2" borderId="1" xfId="4" applyFont="1" applyFill="1" applyBorder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0" fontId="15" fillId="0" borderId="0" xfId="3" applyFont="1" applyAlignment="1">
      <alignment horizontal="left" vertical="center" wrapText="1"/>
    </xf>
    <xf numFmtId="0" fontId="13" fillId="0" borderId="1" xfId="3" applyFont="1" applyBorder="1" applyAlignment="1">
      <alignment vertical="center"/>
    </xf>
    <xf numFmtId="0" fontId="13" fillId="0" borderId="1" xfId="3" applyFont="1" applyBorder="1" applyAlignment="1">
      <alignment vertical="center" wrapText="1"/>
    </xf>
    <xf numFmtId="165" fontId="13" fillId="2" borderId="1" xfId="2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65" fontId="17" fillId="0" borderId="1" xfId="2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8" fillId="2" borderId="1" xfId="2" applyFont="1" applyFill="1" applyBorder="1" applyAlignment="1">
      <alignment vertical="center"/>
    </xf>
    <xf numFmtId="165" fontId="13" fillId="2" borderId="0" xfId="2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166" fontId="13" fillId="2" borderId="0" xfId="4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167" fontId="17" fillId="0" borderId="1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9" fillId="0" borderId="0" xfId="3" applyFont="1" applyAlignment="1">
      <alignment vertical="center" wrapText="1"/>
    </xf>
    <xf numFmtId="165" fontId="17" fillId="0" borderId="1" xfId="0" applyNumberFormat="1" applyFont="1" applyBorder="1" applyAlignment="1">
      <alignment vertical="center"/>
    </xf>
    <xf numFmtId="164" fontId="13" fillId="2" borderId="1" xfId="4" applyFont="1" applyFill="1" applyBorder="1" applyAlignment="1">
      <alignment vertical="center"/>
    </xf>
    <xf numFmtId="0" fontId="13" fillId="0" borderId="1" xfId="3" applyFont="1" applyBorder="1" applyAlignment="1">
      <alignment horizontal="left" vertical="center" wrapText="1"/>
    </xf>
    <xf numFmtId="164" fontId="18" fillId="2" borderId="1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168" fontId="17" fillId="0" borderId="1" xfId="0" applyNumberFormat="1" applyFont="1" applyBorder="1" applyAlignment="1">
      <alignment vertical="center"/>
    </xf>
    <xf numFmtId="44" fontId="17" fillId="0" borderId="1" xfId="0" applyNumberFormat="1" applyFont="1" applyBorder="1" applyAlignment="1">
      <alignment vertical="center"/>
    </xf>
    <xf numFmtId="166" fontId="13" fillId="2" borderId="1" xfId="0" applyNumberFormat="1" applyFont="1" applyFill="1" applyBorder="1" applyAlignment="1">
      <alignment vertical="center"/>
    </xf>
    <xf numFmtId="0" fontId="17" fillId="0" borderId="1" xfId="3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44" fontId="17" fillId="2" borderId="1" xfId="0" applyNumberFormat="1" applyFont="1" applyFill="1" applyBorder="1" applyAlignment="1">
      <alignment vertical="center"/>
    </xf>
    <xf numFmtId="0" fontId="17" fillId="0" borderId="1" xfId="3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14" fontId="2" fillId="0" borderId="1" xfId="3" applyNumberFormat="1" applyFont="1" applyBorder="1"/>
    <xf numFmtId="164" fontId="20" fillId="0" borderId="0" xfId="4" applyFont="1" applyBorder="1"/>
    <xf numFmtId="166" fontId="21" fillId="0" borderId="0" xfId="4" applyNumberFormat="1" applyFont="1"/>
    <xf numFmtId="0" fontId="21" fillId="0" borderId="0" xfId="3" applyFont="1"/>
    <xf numFmtId="0" fontId="20" fillId="0" borderId="0" xfId="3" applyFont="1"/>
    <xf numFmtId="164" fontId="22" fillId="0" borderId="0" xfId="4" applyFont="1"/>
    <xf numFmtId="164" fontId="22" fillId="0" borderId="0" xfId="4" applyFont="1" applyAlignment="1">
      <alignment horizontal="center"/>
    </xf>
    <xf numFmtId="0" fontId="23" fillId="0" borderId="0" xfId="3" applyFont="1"/>
    <xf numFmtId="44" fontId="21" fillId="0" borderId="0" xfId="3" applyNumberFormat="1" applyFont="1"/>
    <xf numFmtId="165" fontId="21" fillId="0" borderId="0" xfId="2" applyFont="1" applyBorder="1"/>
    <xf numFmtId="0" fontId="21" fillId="0" borderId="0" xfId="3" applyFont="1" applyBorder="1"/>
    <xf numFmtId="165" fontId="22" fillId="0" borderId="0" xfId="2" applyFont="1" applyBorder="1"/>
    <xf numFmtId="165" fontId="5" fillId="0" borderId="0" xfId="2" applyFont="1" applyBorder="1" applyAlignment="1">
      <alignment horizontal="center"/>
    </xf>
    <xf numFmtId="164" fontId="24" fillId="0" borderId="0" xfId="4" applyFont="1"/>
    <xf numFmtId="0" fontId="22" fillId="0" borderId="0" xfId="3" applyFont="1" applyAlignment="1">
      <alignment horizontal="center"/>
    </xf>
    <xf numFmtId="165" fontId="22" fillId="0" borderId="1" xfId="3" applyNumberFormat="1" applyFont="1" applyBorder="1"/>
    <xf numFmtId="44" fontId="22" fillId="0" borderId="0" xfId="3" applyNumberFormat="1" applyFont="1"/>
    <xf numFmtId="0" fontId="22" fillId="0" borderId="0" xfId="3" applyFont="1"/>
    <xf numFmtId="165" fontId="22" fillId="0" borderId="1" xfId="2" applyFont="1" applyBorder="1"/>
    <xf numFmtId="44" fontId="23" fillId="0" borderId="1" xfId="3" applyNumberFormat="1" applyFont="1" applyBorder="1"/>
    <xf numFmtId="0" fontId="22" fillId="0" borderId="0" xfId="3" applyFont="1" applyAlignment="1">
      <alignment wrapText="1"/>
    </xf>
    <xf numFmtId="0" fontId="22" fillId="0" borderId="0" xfId="3" applyFont="1" applyAlignment="1"/>
  </cellXfs>
  <cellStyles count="6">
    <cellStyle name="Moeda" xfId="2" builtinId="4"/>
    <cellStyle name="Normal" xfId="0" builtinId="0"/>
    <cellStyle name="Normal 2" xfId="3"/>
    <cellStyle name="Porcentagem 2" xfId="5"/>
    <cellStyle name="Separador de milhares 2" xfId="4"/>
    <cellStyle name="Vírgula" xfId="1" builtinId="3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ilia_2008/Documents/Academico/USP/Disciplinas%20Ministradas/Graduacao/2009_1/Contabilidade%20Institui&#231;&#245;es%20Finacneiras/Aulas/CIF_Tema_02.1_Opera&#231;&#245;es_Introd_Casos1e2Resolu&#231;&#227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_1_Diário"/>
      <sheetName val="Caso_1_Demonstrativos_"/>
      <sheetName val="Caso_1-Balancete"/>
      <sheetName val="Caso_1DRE"/>
      <sheetName val="Caso-1-BP"/>
      <sheetName val="Caso-1-CadContas"/>
      <sheetName val="Caso-1-GrupoContas"/>
      <sheetName val="Caso_2_Inicial_Dados_fl"/>
      <sheetName val="Caso_2_Inicial_Dados_res"/>
      <sheetName val="Caso_2_Demonstrativos_res"/>
    </sheetNames>
    <sheetDataSet>
      <sheetData sheetId="0" refreshError="1"/>
      <sheetData sheetId="1" refreshError="1"/>
      <sheetData sheetId="2">
        <row r="8">
          <cell r="A8">
            <v>1031</v>
          </cell>
          <cell r="B8" t="str">
            <v>(-) PDD</v>
          </cell>
          <cell r="C8">
            <v>0</v>
          </cell>
          <cell r="D8">
            <v>304.68503003532408</v>
          </cell>
          <cell r="E8">
            <v>-304.68503003532408</v>
          </cell>
          <cell r="F8">
            <v>0</v>
          </cell>
          <cell r="G8">
            <v>304.68503003532408</v>
          </cell>
        </row>
        <row r="9">
          <cell r="A9">
            <v>1050</v>
          </cell>
          <cell r="B9" t="str">
            <v>Imobilizado</v>
          </cell>
          <cell r="C9">
            <v>500000</v>
          </cell>
          <cell r="D9">
            <v>0</v>
          </cell>
          <cell r="E9">
            <v>500000</v>
          </cell>
          <cell r="F9">
            <v>500000</v>
          </cell>
          <cell r="G9">
            <v>0</v>
          </cell>
        </row>
        <row r="10">
          <cell r="A10">
            <v>1051</v>
          </cell>
          <cell r="B10" t="str">
            <v>(-) Deprec. Acumulada</v>
          </cell>
          <cell r="C10">
            <v>0</v>
          </cell>
          <cell r="D10">
            <v>1666.6666666666667</v>
          </cell>
          <cell r="E10">
            <v>-1666.6666666666667</v>
          </cell>
          <cell r="F10">
            <v>0</v>
          </cell>
          <cell r="G10">
            <v>1666.6666666666667</v>
          </cell>
        </row>
        <row r="11">
          <cell r="A11">
            <v>2010</v>
          </cell>
          <cell r="B11" t="str">
            <v>Depósitos à Vista</v>
          </cell>
          <cell r="C11">
            <v>180000</v>
          </cell>
          <cell r="D11">
            <v>260000</v>
          </cell>
          <cell r="E11">
            <v>-80000</v>
          </cell>
          <cell r="F11">
            <v>0</v>
          </cell>
          <cell r="G11">
            <v>80000</v>
          </cell>
        </row>
        <row r="12">
          <cell r="A12">
            <v>2020</v>
          </cell>
          <cell r="B12" t="str">
            <v>Depósitos a Prazo</v>
          </cell>
          <cell r="C12">
            <v>0</v>
          </cell>
          <cell r="D12">
            <v>150497.95184234178</v>
          </cell>
          <cell r="E12">
            <v>-150497.95184234178</v>
          </cell>
          <cell r="F12">
            <v>0</v>
          </cell>
          <cell r="G12">
            <v>150497.95184234178</v>
          </cell>
        </row>
        <row r="13">
          <cell r="A13">
            <v>2030</v>
          </cell>
          <cell r="B13" t="str">
            <v>Empréstimos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2040</v>
          </cell>
          <cell r="B14" t="str">
            <v>Capital Social</v>
          </cell>
          <cell r="C14">
            <v>0</v>
          </cell>
          <cell r="D14">
            <v>1000000</v>
          </cell>
          <cell r="E14">
            <v>-1000000</v>
          </cell>
          <cell r="F14">
            <v>0</v>
          </cell>
          <cell r="G14">
            <v>1000000</v>
          </cell>
        </row>
        <row r="15">
          <cell r="A15">
            <v>2080</v>
          </cell>
          <cell r="B15" t="str">
            <v>Lucros Acumulados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3010</v>
          </cell>
          <cell r="B16" t="str">
            <v>Rendas de Empréstimos</v>
          </cell>
          <cell r="C16">
            <v>0</v>
          </cell>
          <cell r="D16">
            <v>4749.8359597495419</v>
          </cell>
          <cell r="E16">
            <v>-4749.8359597495419</v>
          </cell>
          <cell r="F16">
            <v>0</v>
          </cell>
          <cell r="G16">
            <v>4749.8359597495419</v>
          </cell>
        </row>
        <row r="17">
          <cell r="A17">
            <v>3020</v>
          </cell>
          <cell r="B17" t="str">
            <v>Despesas de Empréstimos</v>
          </cell>
          <cell r="C17">
            <v>497.9518423417706</v>
          </cell>
          <cell r="D17">
            <v>0</v>
          </cell>
          <cell r="E17">
            <v>497.9518423417706</v>
          </cell>
          <cell r="F17">
            <v>497.9518423417706</v>
          </cell>
          <cell r="G17">
            <v>0</v>
          </cell>
        </row>
        <row r="18">
          <cell r="A18">
            <v>3030</v>
          </cell>
          <cell r="B18" t="str">
            <v>Despesas de Depreciação</v>
          </cell>
          <cell r="C18">
            <v>1666.6666666666667</v>
          </cell>
          <cell r="D18">
            <v>0</v>
          </cell>
          <cell r="E18">
            <v>1666.6666666666667</v>
          </cell>
          <cell r="F18">
            <v>1666.6666666666667</v>
          </cell>
          <cell r="G18">
            <v>0</v>
          </cell>
        </row>
        <row r="19">
          <cell r="A19">
            <v>3040</v>
          </cell>
          <cell r="B19" t="str">
            <v>Despesas de PDD</v>
          </cell>
          <cell r="C19">
            <v>304.68503003532408</v>
          </cell>
          <cell r="D19">
            <v>0</v>
          </cell>
          <cell r="E19">
            <v>304.68503003532408</v>
          </cell>
          <cell r="F19">
            <v>304.68503003532408</v>
          </cell>
          <cell r="G19">
            <v>0</v>
          </cell>
        </row>
      </sheetData>
      <sheetData sheetId="3" refreshError="1"/>
      <sheetData sheetId="4" refreshError="1"/>
      <sheetData sheetId="5">
        <row r="3">
          <cell r="A3">
            <v>1010</v>
          </cell>
          <cell r="B3">
            <v>1</v>
          </cell>
          <cell r="C3" t="str">
            <v>Caixa</v>
          </cell>
          <cell r="D3">
            <v>1</v>
          </cell>
          <cell r="E3" t="str">
            <v>Ativo</v>
          </cell>
          <cell r="F3">
            <v>1</v>
          </cell>
        </row>
        <row r="4">
          <cell r="A4">
            <v>1020</v>
          </cell>
          <cell r="B4">
            <v>2</v>
          </cell>
          <cell r="C4" t="str">
            <v>Aplicações a curto prazo</v>
          </cell>
          <cell r="D4">
            <v>1</v>
          </cell>
          <cell r="E4" t="str">
            <v>Ativo</v>
          </cell>
          <cell r="F4">
            <v>1</v>
          </cell>
        </row>
        <row r="5">
          <cell r="A5">
            <v>1030</v>
          </cell>
          <cell r="B5">
            <v>3</v>
          </cell>
          <cell r="C5" t="str">
            <v>Empréstimos</v>
          </cell>
          <cell r="D5">
            <v>1</v>
          </cell>
          <cell r="E5" t="str">
            <v>Ativo</v>
          </cell>
          <cell r="F5">
            <v>1</v>
          </cell>
        </row>
        <row r="6">
          <cell r="A6">
            <v>1031</v>
          </cell>
          <cell r="B6">
            <v>4</v>
          </cell>
          <cell r="C6" t="str">
            <v>(-) PDD</v>
          </cell>
          <cell r="D6">
            <v>1</v>
          </cell>
          <cell r="E6" t="str">
            <v>Ativo</v>
          </cell>
          <cell r="F6">
            <v>1</v>
          </cell>
        </row>
        <row r="7">
          <cell r="A7">
            <v>1050</v>
          </cell>
          <cell r="B7">
            <v>5</v>
          </cell>
          <cell r="C7" t="str">
            <v>Imobilizado</v>
          </cell>
          <cell r="D7">
            <v>1</v>
          </cell>
          <cell r="E7" t="str">
            <v>Ativo</v>
          </cell>
          <cell r="F7">
            <v>2</v>
          </cell>
        </row>
        <row r="8">
          <cell r="A8">
            <v>1051</v>
          </cell>
          <cell r="B8">
            <v>6</v>
          </cell>
          <cell r="C8" t="str">
            <v>(-) Deprec. Acumulada</v>
          </cell>
          <cell r="D8">
            <v>1</v>
          </cell>
          <cell r="E8" t="str">
            <v>Ativo</v>
          </cell>
          <cell r="F8">
            <v>2</v>
          </cell>
        </row>
        <row r="9">
          <cell r="A9">
            <v>2010</v>
          </cell>
          <cell r="B9">
            <v>1</v>
          </cell>
          <cell r="C9" t="str">
            <v>Depósitos à Vista</v>
          </cell>
          <cell r="D9">
            <v>2</v>
          </cell>
          <cell r="E9" t="str">
            <v>Passivo</v>
          </cell>
          <cell r="F9">
            <v>1</v>
          </cell>
        </row>
        <row r="10">
          <cell r="A10">
            <v>2020</v>
          </cell>
          <cell r="B10">
            <v>2</v>
          </cell>
          <cell r="C10" t="str">
            <v>Depósitos a Prazo</v>
          </cell>
          <cell r="D10">
            <v>2</v>
          </cell>
          <cell r="E10" t="str">
            <v>Passivo</v>
          </cell>
          <cell r="F10">
            <v>1</v>
          </cell>
        </row>
        <row r="11">
          <cell r="A11">
            <v>2030</v>
          </cell>
          <cell r="B11">
            <v>3</v>
          </cell>
          <cell r="C11" t="str">
            <v>Empréstimos</v>
          </cell>
          <cell r="D11">
            <v>2</v>
          </cell>
          <cell r="E11" t="str">
            <v>Passivo</v>
          </cell>
          <cell r="F11">
            <v>2</v>
          </cell>
        </row>
        <row r="12">
          <cell r="A12">
            <v>2040</v>
          </cell>
          <cell r="B12">
            <v>4</v>
          </cell>
          <cell r="C12" t="str">
            <v>Capital Social</v>
          </cell>
          <cell r="D12">
            <v>2</v>
          </cell>
          <cell r="E12" t="str">
            <v>Passivo</v>
          </cell>
          <cell r="F12">
            <v>2</v>
          </cell>
        </row>
        <row r="13">
          <cell r="A13">
            <v>2080</v>
          </cell>
          <cell r="B13">
            <v>5</v>
          </cell>
          <cell r="C13" t="str">
            <v>Lucros Acumulados</v>
          </cell>
          <cell r="D13">
            <v>2</v>
          </cell>
          <cell r="E13" t="str">
            <v>Passivo</v>
          </cell>
          <cell r="F13">
            <v>2</v>
          </cell>
        </row>
        <row r="14">
          <cell r="A14">
            <v>3010</v>
          </cell>
          <cell r="B14">
            <v>1</v>
          </cell>
          <cell r="C14" t="str">
            <v>Rendas de Empréstimos</v>
          </cell>
          <cell r="D14">
            <v>3</v>
          </cell>
          <cell r="E14" t="str">
            <v>Resultado</v>
          </cell>
          <cell r="F14">
            <v>1</v>
          </cell>
        </row>
        <row r="15">
          <cell r="A15">
            <v>3020</v>
          </cell>
          <cell r="B15">
            <v>2</v>
          </cell>
          <cell r="C15" t="str">
            <v>Despesas de Empréstimos</v>
          </cell>
          <cell r="D15">
            <v>3</v>
          </cell>
          <cell r="E15" t="str">
            <v>Resultado</v>
          </cell>
          <cell r="F15">
            <v>2</v>
          </cell>
        </row>
        <row r="16">
          <cell r="A16">
            <v>3030</v>
          </cell>
          <cell r="B16">
            <v>3</v>
          </cell>
          <cell r="C16" t="str">
            <v>Despesas de Depreciação</v>
          </cell>
          <cell r="D16">
            <v>3</v>
          </cell>
          <cell r="E16" t="str">
            <v>Resultado</v>
          </cell>
          <cell r="F16">
            <v>3</v>
          </cell>
        </row>
        <row r="17">
          <cell r="A17">
            <v>3040</v>
          </cell>
          <cell r="B17">
            <v>4</v>
          </cell>
          <cell r="C17" t="str">
            <v>Despesas de PDD</v>
          </cell>
          <cell r="D17">
            <v>3</v>
          </cell>
          <cell r="E17" t="str">
            <v>Resultado</v>
          </cell>
          <cell r="F17">
            <v>4</v>
          </cell>
        </row>
      </sheetData>
      <sheetData sheetId="6">
        <row r="2">
          <cell r="A2">
            <v>1</v>
          </cell>
          <cell r="B2" t="str">
            <v>Ativo</v>
          </cell>
        </row>
        <row r="3">
          <cell r="A3">
            <v>2</v>
          </cell>
          <cell r="B3" t="str">
            <v>Passivo</v>
          </cell>
        </row>
        <row r="4">
          <cell r="A4">
            <v>3</v>
          </cell>
          <cell r="B4" t="str">
            <v>Resultado</v>
          </cell>
        </row>
      </sheetData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tabSelected="1" topLeftCell="A31" zoomScale="110" zoomScaleNormal="110" zoomScaleSheetLayoutView="100" workbookViewId="0">
      <selection activeCell="A45" sqref="A45:A50"/>
    </sheetView>
  </sheetViews>
  <sheetFormatPr defaultRowHeight="14.25" x14ac:dyDescent="0.3"/>
  <cols>
    <col min="1" max="1" width="26.140625" style="7" customWidth="1"/>
    <col min="2" max="2" width="15.140625" style="6" bestFit="1" customWidth="1"/>
    <col min="3" max="3" width="12.42578125" style="6" customWidth="1"/>
    <col min="4" max="4" width="14.85546875" style="47" customWidth="1"/>
    <col min="5" max="5" width="11" style="4" bestFit="1" customWidth="1"/>
    <col min="6" max="6" width="8.42578125" style="5" bestFit="1" customWidth="1"/>
    <col min="7" max="7" width="6.5703125" style="5" bestFit="1" customWidth="1"/>
    <col min="8" max="8" width="30.28515625" style="6" customWidth="1"/>
    <col min="9" max="9" width="34.140625" style="6" customWidth="1"/>
    <col min="10" max="10" width="34.85546875" style="6" customWidth="1"/>
    <col min="11" max="11" width="47.7109375" style="6" customWidth="1"/>
    <col min="12" max="16384" width="9.140625" style="6"/>
  </cols>
  <sheetData>
    <row r="1" spans="1:8" x14ac:dyDescent="0.3">
      <c r="A1" s="1" t="s">
        <v>63</v>
      </c>
      <c r="B1" s="2"/>
      <c r="C1" s="2"/>
      <c r="D1" s="3"/>
    </row>
    <row r="2" spans="1:8" x14ac:dyDescent="0.3">
      <c r="C2" s="8"/>
      <c r="D2" s="3"/>
    </row>
    <row r="3" spans="1:8" x14ac:dyDescent="0.3">
      <c r="A3" s="9" t="s">
        <v>58</v>
      </c>
      <c r="B3" s="10"/>
      <c r="C3" s="2"/>
      <c r="D3" s="3"/>
    </row>
    <row r="4" spans="1:8" x14ac:dyDescent="0.3">
      <c r="A4" s="9" t="s">
        <v>0</v>
      </c>
      <c r="B4" s="10"/>
      <c r="C4" s="2"/>
      <c r="D4" s="3"/>
    </row>
    <row r="5" spans="1:8" x14ac:dyDescent="0.3">
      <c r="A5" s="9" t="s">
        <v>1</v>
      </c>
      <c r="B5" s="10"/>
      <c r="C5" s="2"/>
      <c r="D5" s="111"/>
      <c r="E5" s="112"/>
      <c r="F5" s="113"/>
      <c r="G5" s="113"/>
      <c r="H5" s="114"/>
    </row>
    <row r="6" spans="1:8" x14ac:dyDescent="0.3">
      <c r="A6" s="9" t="s">
        <v>2</v>
      </c>
      <c r="B6" s="10"/>
      <c r="C6" s="2"/>
      <c r="D6" s="111"/>
      <c r="E6" s="112"/>
      <c r="F6" s="113"/>
      <c r="G6" s="113"/>
      <c r="H6" s="114"/>
    </row>
    <row r="7" spans="1:8" x14ac:dyDescent="0.3">
      <c r="A7" s="11" t="s">
        <v>3</v>
      </c>
      <c r="B7" s="110">
        <v>41701</v>
      </c>
      <c r="C7" s="12">
        <f>$C$8/(+B10+1)^(D8/360)</f>
        <v>419.15509624374346</v>
      </c>
      <c r="D7" s="13"/>
      <c r="E7" s="14"/>
      <c r="F7" s="15"/>
      <c r="G7" s="15"/>
      <c r="H7" s="48"/>
    </row>
    <row r="8" spans="1:8" x14ac:dyDescent="0.3">
      <c r="A8" s="16" t="s">
        <v>4</v>
      </c>
      <c r="B8" s="110">
        <v>41943</v>
      </c>
      <c r="C8" s="12">
        <v>500</v>
      </c>
      <c r="D8" s="17">
        <f>+B8-B7</f>
        <v>242</v>
      </c>
      <c r="E8" s="14"/>
      <c r="F8" s="15"/>
      <c r="G8" s="15"/>
      <c r="H8" s="48"/>
    </row>
    <row r="9" spans="1:8" x14ac:dyDescent="0.3">
      <c r="A9" s="11" t="s">
        <v>11</v>
      </c>
      <c r="B9" s="110">
        <v>41742</v>
      </c>
      <c r="C9" s="122"/>
      <c r="D9" s="17"/>
      <c r="E9" s="14"/>
      <c r="F9" s="15"/>
      <c r="G9" s="15"/>
      <c r="H9" s="48"/>
    </row>
    <row r="10" spans="1:8" x14ac:dyDescent="0.3">
      <c r="A10" s="16" t="s">
        <v>5</v>
      </c>
      <c r="B10" s="18">
        <v>0.3</v>
      </c>
      <c r="D10" s="13"/>
      <c r="E10" s="19"/>
      <c r="F10" s="15"/>
      <c r="G10" s="15"/>
      <c r="H10" s="48"/>
    </row>
    <row r="11" spans="1:8" ht="27.75" x14ac:dyDescent="0.3">
      <c r="A11" s="20" t="s">
        <v>6</v>
      </c>
      <c r="B11" s="21" t="s">
        <v>7</v>
      </c>
      <c r="C11" s="22" t="s">
        <v>8</v>
      </c>
      <c r="D11" s="23"/>
      <c r="E11" s="19"/>
      <c r="F11" s="15"/>
      <c r="G11" s="15"/>
      <c r="H11" s="48"/>
    </row>
    <row r="12" spans="1:8" x14ac:dyDescent="0.3">
      <c r="A12" s="24" t="s">
        <v>9</v>
      </c>
      <c r="B12" s="25">
        <f>+C12-C7</f>
        <v>8.6411914696009831</v>
      </c>
      <c r="C12" s="26">
        <f>+C7*(1+B10)^(D12/360)</f>
        <v>427.79628771334444</v>
      </c>
      <c r="D12" s="14">
        <f>+E12-B7</f>
        <v>28</v>
      </c>
      <c r="E12" s="27">
        <v>41729</v>
      </c>
      <c r="F12" s="15"/>
      <c r="G12" s="15"/>
      <c r="H12" s="48"/>
    </row>
    <row r="13" spans="1:8" x14ac:dyDescent="0.3">
      <c r="A13" s="24" t="s">
        <v>10</v>
      </c>
      <c r="B13" s="25">
        <f>+C13-C12</f>
        <v>4.0723160806767282</v>
      </c>
      <c r="C13" s="26">
        <f>C12*(1+$B$10)^(G18/360)</f>
        <v>431.86860379402117</v>
      </c>
      <c r="D13" s="23"/>
      <c r="E13" s="27">
        <f>+B9</f>
        <v>41742</v>
      </c>
      <c r="F13" s="14"/>
      <c r="G13" s="15"/>
      <c r="H13" s="48"/>
    </row>
    <row r="14" spans="1:8" x14ac:dyDescent="0.3">
      <c r="A14" s="6"/>
      <c r="C14" s="2"/>
      <c r="D14" s="13"/>
      <c r="E14" s="28"/>
      <c r="F14" s="15"/>
      <c r="G14" s="15"/>
      <c r="H14" s="48"/>
    </row>
    <row r="15" spans="1:8" x14ac:dyDescent="0.3">
      <c r="A15" s="29" t="s">
        <v>64</v>
      </c>
      <c r="B15" s="30"/>
      <c r="C15" s="31"/>
      <c r="D15" s="13"/>
      <c r="E15" s="28"/>
      <c r="F15" s="15"/>
      <c r="G15" s="15"/>
      <c r="H15" s="48"/>
    </row>
    <row r="16" spans="1:8" x14ac:dyDescent="0.3">
      <c r="A16" s="6"/>
      <c r="B16" s="16" t="s">
        <v>5</v>
      </c>
      <c r="C16" s="32" t="s">
        <v>12</v>
      </c>
      <c r="D16" s="13" t="s">
        <v>13</v>
      </c>
      <c r="E16" s="28"/>
      <c r="F16" s="15"/>
      <c r="G16" s="15"/>
      <c r="H16" s="48"/>
    </row>
    <row r="17" spans="1:11" x14ac:dyDescent="0.3">
      <c r="A17" s="16" t="s">
        <v>14</v>
      </c>
      <c r="B17" s="18">
        <v>0.2</v>
      </c>
      <c r="C17" s="33">
        <f>$C$8/(+B17+1)^(F17/360)</f>
        <v>448.64326497933786</v>
      </c>
      <c r="D17" s="34">
        <f>+C12</f>
        <v>427.79628771334444</v>
      </c>
      <c r="E17" s="27">
        <f>+E12</f>
        <v>41729</v>
      </c>
      <c r="F17" s="35">
        <f>+B8-E17</f>
        <v>214</v>
      </c>
      <c r="G17" s="14">
        <f>+E17-B7</f>
        <v>28</v>
      </c>
      <c r="H17" s="48"/>
    </row>
    <row r="18" spans="1:11" x14ac:dyDescent="0.3">
      <c r="A18" s="16" t="s">
        <v>15</v>
      </c>
      <c r="B18" s="18">
        <v>0.18</v>
      </c>
      <c r="C18" s="33">
        <f>$C$8/(+B18+1)^(F18/360)</f>
        <v>455.86461580700382</v>
      </c>
      <c r="D18" s="36">
        <f>+C13</f>
        <v>431.86860379402117</v>
      </c>
      <c r="E18" s="27">
        <f>+B9</f>
        <v>41742</v>
      </c>
      <c r="F18" s="14">
        <f>+B8-E18</f>
        <v>201</v>
      </c>
      <c r="G18" s="14">
        <f>+E18-E17</f>
        <v>13</v>
      </c>
      <c r="H18" s="48"/>
    </row>
    <row r="19" spans="1:11" x14ac:dyDescent="0.3">
      <c r="A19" s="29" t="s">
        <v>65</v>
      </c>
      <c r="B19" s="10"/>
      <c r="C19" s="37"/>
      <c r="D19" s="13"/>
      <c r="E19" s="27"/>
      <c r="F19" s="38"/>
      <c r="G19" s="15"/>
      <c r="H19" s="48"/>
    </row>
    <row r="20" spans="1:11" x14ac:dyDescent="0.3">
      <c r="A20" s="16"/>
      <c r="B20" s="16" t="s">
        <v>5</v>
      </c>
      <c r="C20" s="39" t="s">
        <v>12</v>
      </c>
      <c r="D20" s="13" t="str">
        <f>+D16</f>
        <v>Valor curva papel</v>
      </c>
      <c r="E20" s="27"/>
      <c r="F20" s="38"/>
      <c r="G20" s="15"/>
      <c r="H20" s="48"/>
    </row>
    <row r="21" spans="1:11" x14ac:dyDescent="0.3">
      <c r="A21" s="16" t="s">
        <v>14</v>
      </c>
      <c r="B21" s="40">
        <v>0.42</v>
      </c>
      <c r="C21" s="33">
        <f>$C$8/(+B21+1)^(F21/360)</f>
        <v>405.92242470318308</v>
      </c>
      <c r="D21" s="13">
        <f>+C12</f>
        <v>427.79628771334444</v>
      </c>
      <c r="E21" s="27">
        <f>+E17</f>
        <v>41729</v>
      </c>
      <c r="F21" s="38">
        <f>+F17</f>
        <v>214</v>
      </c>
      <c r="G21" s="15"/>
      <c r="H21" s="48"/>
    </row>
    <row r="22" spans="1:11" x14ac:dyDescent="0.3">
      <c r="A22" s="16" t="s">
        <v>15</v>
      </c>
      <c r="B22" s="40">
        <v>0.48</v>
      </c>
      <c r="C22" s="33">
        <f>$C$8/(+B22+1)^(F22/360)</f>
        <v>401.70497764899278</v>
      </c>
      <c r="D22" s="13">
        <f>+C13</f>
        <v>431.86860379402117</v>
      </c>
      <c r="E22" s="27">
        <f>+B9</f>
        <v>41742</v>
      </c>
      <c r="F22" s="38">
        <f>+F18</f>
        <v>201</v>
      </c>
      <c r="G22" s="15"/>
      <c r="H22" s="48"/>
    </row>
    <row r="23" spans="1:11" x14ac:dyDescent="0.3">
      <c r="C23" s="41"/>
      <c r="D23" s="13"/>
      <c r="E23" s="19"/>
      <c r="F23" s="15"/>
      <c r="G23" s="15"/>
      <c r="H23" s="48"/>
    </row>
    <row r="24" spans="1:11" x14ac:dyDescent="0.3">
      <c r="A24" s="42" t="s">
        <v>16</v>
      </c>
      <c r="B24" s="48"/>
      <c r="C24" s="49"/>
      <c r="D24" s="13"/>
      <c r="E24" s="19"/>
      <c r="F24" s="15"/>
      <c r="G24" s="15"/>
      <c r="H24" s="48"/>
    </row>
    <row r="25" spans="1:11" x14ac:dyDescent="0.3">
      <c r="A25" s="16" t="s">
        <v>17</v>
      </c>
      <c r="B25" s="124"/>
      <c r="C25" s="125">
        <f>+C7</f>
        <v>419.15509624374346</v>
      </c>
      <c r="D25" s="123"/>
      <c r="E25" s="14"/>
      <c r="F25" s="15"/>
      <c r="G25" s="15"/>
      <c r="H25" s="48"/>
    </row>
    <row r="26" spans="1:11" ht="27.75" x14ac:dyDescent="0.3">
      <c r="A26" s="16" t="s">
        <v>18</v>
      </c>
      <c r="B26" s="125">
        <f>+C26-C25</f>
        <v>8.6411914696009831</v>
      </c>
      <c r="C26" s="125">
        <f>+C12</f>
        <v>427.79628771334444</v>
      </c>
      <c r="D26" s="123"/>
      <c r="E26" s="14"/>
      <c r="F26" s="15"/>
      <c r="G26" s="15"/>
      <c r="H26" s="48"/>
    </row>
    <row r="27" spans="1:11" ht="27.75" x14ac:dyDescent="0.3">
      <c r="A27" s="16" t="s">
        <v>19</v>
      </c>
      <c r="B27" s="125">
        <f>+B13</f>
        <v>4.0723160806767282</v>
      </c>
      <c r="C27" s="125">
        <f>+D18</f>
        <v>431.86860379402117</v>
      </c>
      <c r="D27" s="123"/>
      <c r="E27" s="14"/>
      <c r="F27" s="15"/>
      <c r="G27" s="15"/>
      <c r="H27" s="48"/>
    </row>
    <row r="28" spans="1:11" ht="27.75" x14ac:dyDescent="0.3">
      <c r="A28" s="16" t="s">
        <v>20</v>
      </c>
      <c r="B28" s="125">
        <f>+C18-C27</f>
        <v>23.996012012982646</v>
      </c>
      <c r="C28" s="125">
        <f>+C18</f>
        <v>455.86461580700382</v>
      </c>
      <c r="D28" s="123"/>
      <c r="E28" s="14"/>
      <c r="F28" s="15"/>
      <c r="G28" s="15"/>
      <c r="H28" s="48"/>
    </row>
    <row r="29" spans="1:11" x14ac:dyDescent="0.3">
      <c r="B29" s="126">
        <f>SUM(B26:B28)</f>
        <v>36.709519563260358</v>
      </c>
      <c r="C29" s="127"/>
      <c r="D29" s="123"/>
      <c r="E29" s="14"/>
      <c r="F29" s="15"/>
      <c r="G29" s="15"/>
      <c r="H29" s="48"/>
    </row>
    <row r="30" spans="1:11" s="5" customFormat="1" x14ac:dyDescent="0.3">
      <c r="A30" s="43" t="s">
        <v>21</v>
      </c>
      <c r="B30" s="127"/>
      <c r="C30" s="127"/>
      <c r="D30" s="115"/>
      <c r="E30" s="112"/>
      <c r="F30" s="113"/>
      <c r="G30" s="113"/>
      <c r="H30" s="114"/>
      <c r="I30" s="6"/>
      <c r="J30" s="6"/>
      <c r="K30" s="6"/>
    </row>
    <row r="31" spans="1:11" s="5" customFormat="1" x14ac:dyDescent="0.3">
      <c r="A31" s="44"/>
      <c r="B31" s="124"/>
      <c r="C31" s="116"/>
      <c r="D31" s="116"/>
      <c r="E31" s="112"/>
      <c r="F31" s="113"/>
      <c r="G31" s="113"/>
      <c r="H31" s="114"/>
      <c r="I31" s="6"/>
      <c r="J31" s="6"/>
      <c r="K31" s="6"/>
    </row>
    <row r="32" spans="1:11" s="5" customFormat="1" x14ac:dyDescent="0.3">
      <c r="A32" s="16" t="s">
        <v>22</v>
      </c>
      <c r="B32" s="117"/>
      <c r="C32" s="125">
        <f>+C25</f>
        <v>419.15509624374346</v>
      </c>
      <c r="D32" s="115"/>
      <c r="E32" s="112"/>
      <c r="F32" s="113"/>
      <c r="G32" s="113"/>
      <c r="H32" s="114"/>
      <c r="I32" s="6"/>
      <c r="J32" s="6"/>
      <c r="K32" s="6"/>
    </row>
    <row r="33" spans="1:11" s="5" customFormat="1" ht="27.75" x14ac:dyDescent="0.3">
      <c r="A33" s="45" t="s">
        <v>23</v>
      </c>
      <c r="B33" s="128">
        <f>+B12</f>
        <v>8.6411914696009831</v>
      </c>
      <c r="C33" s="129">
        <f>+B33+C32</f>
        <v>427.79628771334444</v>
      </c>
      <c r="D33" s="117"/>
      <c r="E33" s="113"/>
      <c r="F33" s="118"/>
      <c r="G33" s="113"/>
      <c r="H33" s="114"/>
      <c r="I33" s="6"/>
      <c r="J33" s="6"/>
      <c r="K33" s="6"/>
    </row>
    <row r="34" spans="1:11" s="5" customFormat="1" ht="27.75" x14ac:dyDescent="0.3">
      <c r="A34" s="45" t="s">
        <v>24</v>
      </c>
      <c r="B34" s="128">
        <f>+C34-C32-B33</f>
        <v>-21.873863010161358</v>
      </c>
      <c r="C34" s="128">
        <f>+C21</f>
        <v>405.92242470318308</v>
      </c>
      <c r="D34" s="117"/>
      <c r="E34" s="119"/>
      <c r="F34" s="118"/>
      <c r="G34" s="113"/>
      <c r="H34" s="114"/>
      <c r="I34" s="6"/>
      <c r="J34" s="6"/>
      <c r="K34" s="6"/>
    </row>
    <row r="35" spans="1:11" s="5" customFormat="1" ht="27.75" x14ac:dyDescent="0.3">
      <c r="A35" s="16" t="s">
        <v>25</v>
      </c>
      <c r="B35" s="128">
        <f>+C13-D17</f>
        <v>4.0723160806767282</v>
      </c>
      <c r="C35" s="129">
        <f>+B35+C34</f>
        <v>409.99474078385981</v>
      </c>
      <c r="D35" s="117"/>
      <c r="E35" s="120"/>
      <c r="F35" s="113"/>
      <c r="G35" s="113"/>
      <c r="H35" s="114"/>
      <c r="I35" s="6"/>
      <c r="J35" s="6"/>
      <c r="K35" s="6"/>
    </row>
    <row r="36" spans="1:11" s="5" customFormat="1" ht="27.75" x14ac:dyDescent="0.3">
      <c r="A36" s="16" t="s">
        <v>48</v>
      </c>
      <c r="B36" s="128">
        <f>+C36-C34-B35</f>
        <v>-8.2897631348670302</v>
      </c>
      <c r="C36" s="128">
        <f>+C22</f>
        <v>401.70497764899278</v>
      </c>
      <c r="D36" s="117"/>
      <c r="E36" s="119"/>
      <c r="F36" s="113"/>
      <c r="G36" s="113"/>
      <c r="H36" s="114"/>
      <c r="I36" s="6"/>
      <c r="J36" s="6"/>
      <c r="K36" s="6"/>
    </row>
    <row r="37" spans="1:11" s="5" customFormat="1" x14ac:dyDescent="0.3">
      <c r="A37" s="16"/>
      <c r="B37" s="121">
        <f>SUM(B33:B36)</f>
        <v>-17.450118594750677</v>
      </c>
      <c r="C37" s="121"/>
      <c r="D37" s="121"/>
      <c r="E37" s="119"/>
      <c r="F37" s="113"/>
      <c r="G37" s="113"/>
      <c r="H37" s="114"/>
      <c r="I37" s="6"/>
      <c r="J37" s="6"/>
      <c r="K37" s="6"/>
    </row>
    <row r="38" spans="1:11" s="5" customFormat="1" x14ac:dyDescent="0.3">
      <c r="A38" s="43" t="str">
        <f>+A6</f>
        <v>Título 3. Disponível para venda</v>
      </c>
      <c r="B38" s="127"/>
      <c r="C38" s="127"/>
      <c r="D38" s="115"/>
      <c r="E38" s="112"/>
      <c r="F38" s="113"/>
      <c r="G38" s="113"/>
      <c r="H38" s="114"/>
      <c r="I38" s="6"/>
      <c r="J38" s="6"/>
      <c r="K38" s="6"/>
    </row>
    <row r="39" spans="1:11" s="5" customFormat="1" x14ac:dyDescent="0.3">
      <c r="A39" s="16" t="s">
        <v>26</v>
      </c>
      <c r="B39" s="117"/>
      <c r="C39" s="125">
        <f>+C32</f>
        <v>419.15509624374346</v>
      </c>
      <c r="D39" s="115"/>
      <c r="E39" s="112"/>
      <c r="F39" s="113"/>
      <c r="G39" s="113"/>
      <c r="H39" s="114"/>
      <c r="I39" s="6"/>
      <c r="J39" s="6"/>
      <c r="K39" s="6"/>
    </row>
    <row r="40" spans="1:11" s="5" customFormat="1" ht="27.75" x14ac:dyDescent="0.3">
      <c r="A40" s="45" t="s">
        <v>27</v>
      </c>
      <c r="B40" s="128">
        <f>+B12</f>
        <v>8.6411914696009831</v>
      </c>
      <c r="C40" s="129">
        <f>+B40+C39</f>
        <v>427.79628771334444</v>
      </c>
      <c r="D40" s="115"/>
      <c r="E40" s="112"/>
      <c r="F40" s="113"/>
      <c r="G40" s="113"/>
      <c r="H40" s="114"/>
      <c r="I40" s="6"/>
      <c r="J40" s="6"/>
      <c r="K40" s="6"/>
    </row>
    <row r="41" spans="1:11" ht="27.75" x14ac:dyDescent="0.3">
      <c r="A41" s="45" t="s">
        <v>28</v>
      </c>
      <c r="B41" s="128">
        <f>+C41-C40</f>
        <v>20.846977265993416</v>
      </c>
      <c r="C41" s="128">
        <f>+C17</f>
        <v>448.64326497933786</v>
      </c>
      <c r="D41" s="115"/>
      <c r="E41" s="112"/>
      <c r="F41" s="113"/>
      <c r="G41" s="113"/>
      <c r="H41" s="114"/>
    </row>
    <row r="42" spans="1:11" ht="27.75" x14ac:dyDescent="0.3">
      <c r="A42" s="16" t="s">
        <v>29</v>
      </c>
      <c r="B42" s="128">
        <f>+B35</f>
        <v>4.0723160806767282</v>
      </c>
      <c r="C42" s="129">
        <f>+B42+C41</f>
        <v>452.71558106001459</v>
      </c>
      <c r="D42" s="115"/>
      <c r="E42" s="112"/>
      <c r="F42" s="113"/>
      <c r="G42" s="113"/>
      <c r="H42" s="114"/>
    </row>
    <row r="43" spans="1:11" ht="27.75" x14ac:dyDescent="0.3">
      <c r="A43" s="16" t="s">
        <v>49</v>
      </c>
      <c r="B43" s="128">
        <f>+C43-C42</f>
        <v>3.1490347469892299</v>
      </c>
      <c r="C43" s="128">
        <f>+C18</f>
        <v>455.86461580700382</v>
      </c>
      <c r="D43" s="115"/>
      <c r="E43" s="112"/>
      <c r="F43" s="113"/>
      <c r="G43" s="113"/>
      <c r="H43" s="114"/>
    </row>
    <row r="44" spans="1:11" x14ac:dyDescent="0.3">
      <c r="A44" s="16"/>
      <c r="B44" s="50"/>
      <c r="C44" s="50"/>
      <c r="D44" s="115"/>
      <c r="E44" s="112"/>
      <c r="F44" s="113"/>
      <c r="G44" s="113"/>
      <c r="H44" s="114"/>
    </row>
    <row r="45" spans="1:11" x14ac:dyDescent="0.3">
      <c r="A45" s="130" t="s">
        <v>59</v>
      </c>
      <c r="B45" s="46">
        <f>SUM(B40:B43)</f>
        <v>36.709519563260358</v>
      </c>
      <c r="C45" s="46"/>
      <c r="D45" s="23"/>
    </row>
    <row r="46" spans="1:11" x14ac:dyDescent="0.3">
      <c r="A46" s="131" t="s">
        <v>60</v>
      </c>
    </row>
    <row r="47" spans="1:11" x14ac:dyDescent="0.3">
      <c r="A47" s="130"/>
    </row>
    <row r="48" spans="1:11" x14ac:dyDescent="0.3">
      <c r="A48" s="131" t="s">
        <v>61</v>
      </c>
    </row>
    <row r="49" spans="1:1" x14ac:dyDescent="0.3">
      <c r="A49" s="131" t="s">
        <v>62</v>
      </c>
    </row>
    <row r="50" spans="1:1" x14ac:dyDescent="0.3">
      <c r="A50" s="131" t="s">
        <v>66</v>
      </c>
    </row>
    <row r="51" spans="1:1" x14ac:dyDescent="0.3">
      <c r="A51" s="9"/>
    </row>
    <row r="52" spans="1:1" x14ac:dyDescent="0.3">
      <c r="A52" s="9"/>
    </row>
  </sheetData>
  <pageMargins left="0.27559055118110237" right="0.27559055118110237" top="0.35433070866141736" bottom="0.15748031496062992" header="0.23622047244094491" footer="0.11811023622047245"/>
  <pageSetup paperSize="9" orientation="portrait" horizontalDpi="4294967294" r:id="rId1"/>
  <headerFooter alignWithMargins="0"/>
  <colBreaks count="1" manualBreakCount="1">
    <brk id="7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workbookViewId="0">
      <selection activeCell="H9" sqref="F9:H9"/>
    </sheetView>
  </sheetViews>
  <sheetFormatPr defaultRowHeight="16.5" customHeight="1" x14ac:dyDescent="0.25"/>
  <cols>
    <col min="1" max="1" width="38.85546875" style="51" customWidth="1"/>
    <col min="2" max="2" width="24.42578125" style="51" customWidth="1"/>
    <col min="3" max="3" width="25.7109375" style="52" customWidth="1"/>
    <col min="4" max="4" width="15.7109375" style="51" customWidth="1"/>
    <col min="5" max="5" width="3.85546875" style="51" customWidth="1"/>
    <col min="6" max="6" width="7.140625" style="70" bestFit="1" customWidth="1"/>
    <col min="7" max="7" width="17" style="51" customWidth="1"/>
    <col min="8" max="8" width="15.7109375" style="51" customWidth="1"/>
    <col min="9" max="9" width="3.7109375" style="51" customWidth="1"/>
    <col min="10" max="10" width="7.140625" style="51" bestFit="1" customWidth="1"/>
    <col min="11" max="11" width="14.5703125" style="54" customWidth="1"/>
    <col min="12" max="12" width="17" style="51" customWidth="1"/>
    <col min="13" max="13" width="5" style="51" customWidth="1"/>
    <col min="14" max="24" width="0" style="51" hidden="1" customWidth="1"/>
    <col min="25" max="16384" width="9.140625" style="51"/>
  </cols>
  <sheetData>
    <row r="1" spans="1:15" s="51" customFormat="1" ht="16.5" customHeight="1" x14ac:dyDescent="0.25">
      <c r="A1" s="51" t="str">
        <f>+'2.IFDados_fl'!A1</f>
        <v>CASO 2 - IF- Contabilização</v>
      </c>
      <c r="C1" s="52"/>
      <c r="F1" s="53"/>
      <c r="K1" s="54"/>
    </row>
    <row r="2" spans="1:15" s="51" customFormat="1" ht="16.5" customHeight="1" x14ac:dyDescent="0.25">
      <c r="A2" s="55"/>
      <c r="B2" s="55"/>
      <c r="C2" s="56"/>
      <c r="D2" s="55"/>
      <c r="F2" s="57" t="s">
        <v>30</v>
      </c>
      <c r="G2" s="57"/>
      <c r="H2" s="57"/>
      <c r="J2" s="58" t="s">
        <v>31</v>
      </c>
      <c r="K2" s="58"/>
      <c r="L2" s="58"/>
      <c r="N2" s="51" t="s">
        <v>32</v>
      </c>
    </row>
    <row r="3" spans="1:15" s="51" customFormat="1" ht="27.75" customHeight="1" x14ac:dyDescent="0.25">
      <c r="A3" s="59"/>
      <c r="B3" s="60" t="s">
        <v>33</v>
      </c>
      <c r="C3" s="61"/>
      <c r="D3" s="59"/>
      <c r="F3" s="62" t="s">
        <v>34</v>
      </c>
      <c r="G3" s="63" t="s">
        <v>50</v>
      </c>
      <c r="H3" s="63"/>
      <c r="J3" s="64" t="s">
        <v>34</v>
      </c>
      <c r="K3" s="65" t="s">
        <v>53</v>
      </c>
      <c r="L3" s="66"/>
      <c r="N3" s="51" t="e">
        <f>#REF!</f>
        <v>#REF!</v>
      </c>
      <c r="O3" s="67" t="e">
        <f>#REF!</f>
        <v>#REF!</v>
      </c>
    </row>
    <row r="4" spans="1:15" s="70" customFormat="1" ht="16.5" customHeight="1" x14ac:dyDescent="0.25">
      <c r="A4" s="59"/>
      <c r="B4" s="68" t="s">
        <v>35</v>
      </c>
      <c r="C4" s="69" t="s">
        <v>36</v>
      </c>
      <c r="D4" s="68" t="s">
        <v>37</v>
      </c>
      <c r="F4" s="62"/>
      <c r="G4" s="62" t="s">
        <v>38</v>
      </c>
      <c r="H4" s="62" t="s">
        <v>39</v>
      </c>
      <c r="J4" s="64"/>
      <c r="K4" s="71" t="s">
        <v>38</v>
      </c>
      <c r="L4" s="62" t="s">
        <v>39</v>
      </c>
      <c r="N4" s="70" t="e">
        <f>#REF!</f>
        <v>#REF!</v>
      </c>
      <c r="O4" s="72" t="e">
        <f>#REF!</f>
        <v>#REF!</v>
      </c>
    </row>
    <row r="5" spans="1:15" s="51" customFormat="1" ht="16.5" customHeight="1" x14ac:dyDescent="0.25">
      <c r="A5" s="73" t="str">
        <f>+'2.IFDados_fl'!A4</f>
        <v>Título 1. Mantido até o vencimento</v>
      </c>
      <c r="B5" s="74"/>
      <c r="C5" s="75"/>
      <c r="D5" s="74"/>
      <c r="F5" s="62"/>
      <c r="G5" s="76"/>
      <c r="H5" s="76"/>
      <c r="J5" s="64"/>
      <c r="K5" s="76"/>
      <c r="L5" s="76"/>
      <c r="O5" s="67"/>
    </row>
    <row r="6" spans="1:15" s="51" customFormat="1" ht="16.5" customHeight="1" x14ac:dyDescent="0.25">
      <c r="A6" s="75" t="s">
        <v>17</v>
      </c>
      <c r="B6" s="77"/>
      <c r="C6" s="78"/>
      <c r="D6" s="79"/>
      <c r="F6" s="62"/>
      <c r="G6" s="76"/>
      <c r="H6" s="76"/>
      <c r="J6" s="80"/>
      <c r="K6" s="76"/>
      <c r="L6" s="81"/>
      <c r="O6" s="67"/>
    </row>
    <row r="7" spans="1:15" s="51" customFormat="1" ht="33.75" customHeight="1" x14ac:dyDescent="0.25">
      <c r="A7" s="75" t="s">
        <v>18</v>
      </c>
      <c r="B7" s="77"/>
      <c r="C7" s="78"/>
      <c r="D7" s="79"/>
      <c r="F7" s="62"/>
      <c r="G7" s="82"/>
      <c r="H7" s="76"/>
      <c r="J7" s="64"/>
      <c r="K7" s="76"/>
      <c r="L7" s="76"/>
      <c r="O7" s="67"/>
    </row>
    <row r="8" spans="1:15" s="51" customFormat="1" ht="33.75" customHeight="1" x14ac:dyDescent="0.25">
      <c r="A8" s="75" t="s">
        <v>19</v>
      </c>
      <c r="B8" s="77"/>
      <c r="C8" s="78"/>
      <c r="D8" s="79"/>
      <c r="F8" s="62"/>
      <c r="G8" s="76"/>
      <c r="H8" s="76"/>
      <c r="K8" s="54"/>
      <c r="O8" s="67"/>
    </row>
    <row r="9" spans="1:15" s="51" customFormat="1" ht="33.75" customHeight="1" x14ac:dyDescent="0.25">
      <c r="A9" s="75" t="s">
        <v>40</v>
      </c>
      <c r="B9" s="77"/>
      <c r="C9" s="78"/>
      <c r="D9" s="79"/>
      <c r="F9" s="62"/>
      <c r="G9" s="76"/>
      <c r="H9" s="76"/>
      <c r="J9" s="57" t="s">
        <v>41</v>
      </c>
      <c r="K9" s="57"/>
      <c r="L9" s="57"/>
      <c r="N9" s="51" t="e">
        <f>#REF!</f>
        <v>#REF!</v>
      </c>
      <c r="O9" s="67" t="e">
        <f>#REF!</f>
        <v>#REF!</v>
      </c>
    </row>
    <row r="10" spans="1:15" s="51" customFormat="1" ht="16.5" customHeight="1" x14ac:dyDescent="0.25">
      <c r="A10" s="75" t="s">
        <v>42</v>
      </c>
      <c r="B10" s="77"/>
      <c r="C10" s="78"/>
      <c r="D10" s="79"/>
      <c r="F10" s="83"/>
      <c r="G10" s="84"/>
      <c r="H10" s="85"/>
      <c r="N10" s="51" t="e">
        <f>#REF!</f>
        <v>#REF!</v>
      </c>
      <c r="O10" s="67" t="e">
        <f>#REF!</f>
        <v>#REF!</v>
      </c>
    </row>
    <row r="11" spans="1:15" s="51" customFormat="1" ht="34.5" customHeight="1" x14ac:dyDescent="0.25">
      <c r="A11" s="86" t="s">
        <v>21</v>
      </c>
      <c r="B11" s="77"/>
      <c r="C11" s="78"/>
      <c r="D11" s="87"/>
      <c r="F11" s="62" t="s">
        <v>34</v>
      </c>
      <c r="G11" s="88" t="s">
        <v>54</v>
      </c>
      <c r="H11" s="89"/>
      <c r="J11" s="64" t="s">
        <v>34</v>
      </c>
      <c r="K11" s="65" t="s">
        <v>55</v>
      </c>
      <c r="L11" s="90"/>
      <c r="N11" s="51" t="e">
        <f>#REF!</f>
        <v>#REF!</v>
      </c>
      <c r="O11" s="67" t="e">
        <f>#REF!</f>
        <v>#REF!</v>
      </c>
    </row>
    <row r="12" spans="1:15" s="51" customFormat="1" ht="16.5" customHeight="1" x14ac:dyDescent="0.25">
      <c r="A12" s="91"/>
      <c r="B12" s="77"/>
      <c r="C12" s="78"/>
      <c r="D12" s="87"/>
      <c r="F12" s="62"/>
      <c r="G12" s="62" t="s">
        <v>38</v>
      </c>
      <c r="H12" s="62" t="s">
        <v>39</v>
      </c>
      <c r="J12" s="62"/>
      <c r="K12" s="71" t="s">
        <v>38</v>
      </c>
      <c r="L12" s="62" t="s">
        <v>39</v>
      </c>
      <c r="O12" s="67"/>
    </row>
    <row r="13" spans="1:15" s="51" customFormat="1" ht="24" customHeight="1" x14ac:dyDescent="0.25">
      <c r="A13" s="75" t="s">
        <v>22</v>
      </c>
      <c r="B13" s="77"/>
      <c r="C13" s="78"/>
      <c r="D13" s="92"/>
      <c r="F13" s="62"/>
      <c r="G13" s="76"/>
      <c r="H13" s="76"/>
      <c r="J13" s="64"/>
      <c r="K13" s="93"/>
      <c r="L13" s="76"/>
      <c r="O13" s="67"/>
    </row>
    <row r="14" spans="1:15" s="51" customFormat="1" ht="24" customHeight="1" x14ac:dyDescent="0.25">
      <c r="A14" s="94" t="s">
        <v>23</v>
      </c>
      <c r="B14" s="77"/>
      <c r="C14" s="78"/>
      <c r="D14" s="92"/>
      <c r="F14" s="62"/>
      <c r="G14" s="76"/>
      <c r="H14" s="76"/>
      <c r="J14" s="80"/>
      <c r="K14" s="95"/>
      <c r="L14" s="81"/>
      <c r="O14" s="67"/>
    </row>
    <row r="15" spans="1:15" s="51" customFormat="1" ht="24" customHeight="1" x14ac:dyDescent="0.25">
      <c r="A15" s="94" t="s">
        <v>24</v>
      </c>
      <c r="B15" s="77"/>
      <c r="C15" s="78"/>
      <c r="D15" s="92"/>
      <c r="F15" s="62"/>
      <c r="G15" s="76"/>
      <c r="H15" s="76"/>
      <c r="J15" s="64"/>
      <c r="K15" s="93"/>
      <c r="L15" s="76"/>
      <c r="O15" s="67"/>
    </row>
    <row r="16" spans="1:15" s="51" customFormat="1" ht="24" customHeight="1" x14ac:dyDescent="0.25">
      <c r="A16" s="75" t="s">
        <v>25</v>
      </c>
      <c r="B16" s="77"/>
      <c r="C16" s="78"/>
      <c r="D16" s="92"/>
      <c r="F16" s="62"/>
      <c r="G16" s="76"/>
      <c r="H16" s="76"/>
      <c r="J16" s="64"/>
      <c r="K16" s="93"/>
      <c r="L16" s="76"/>
      <c r="O16" s="67"/>
    </row>
    <row r="17" spans="1:15" s="51" customFormat="1" ht="24" customHeight="1" x14ac:dyDescent="0.25">
      <c r="A17" s="75" t="s">
        <v>43</v>
      </c>
      <c r="B17" s="77"/>
      <c r="C17" s="78"/>
      <c r="D17" s="92"/>
      <c r="F17" s="62"/>
      <c r="G17" s="76"/>
      <c r="H17" s="76"/>
      <c r="J17" s="64"/>
      <c r="K17" s="93"/>
      <c r="L17" s="76"/>
      <c r="O17" s="67"/>
    </row>
    <row r="18" spans="1:15" s="51" customFormat="1" ht="24" customHeight="1" x14ac:dyDescent="0.25">
      <c r="A18" s="75" t="s">
        <v>44</v>
      </c>
      <c r="B18" s="77"/>
      <c r="C18" s="78"/>
      <c r="D18" s="92"/>
      <c r="F18" s="62"/>
      <c r="G18" s="64"/>
      <c r="H18" s="64"/>
      <c r="J18" s="64"/>
      <c r="K18" s="64"/>
      <c r="L18" s="76"/>
      <c r="O18" s="67"/>
    </row>
    <row r="19" spans="1:15" s="51" customFormat="1" ht="16.5" customHeight="1" x14ac:dyDescent="0.25">
      <c r="B19" s="96"/>
      <c r="C19" s="97"/>
      <c r="D19" s="96"/>
      <c r="F19" s="70"/>
      <c r="O19" s="67"/>
    </row>
    <row r="20" spans="1:15" s="51" customFormat="1" ht="34.5" customHeight="1" x14ac:dyDescent="0.25">
      <c r="A20" s="86" t="str">
        <f>+'2.IFDados_fl'!A6</f>
        <v>Título 3. Disponível para venda</v>
      </c>
      <c r="B20" s="77"/>
      <c r="C20" s="78"/>
      <c r="D20" s="98"/>
      <c r="F20" s="62" t="s">
        <v>34</v>
      </c>
      <c r="G20" s="88" t="s">
        <v>51</v>
      </c>
      <c r="H20" s="89"/>
      <c r="J20" s="64" t="s">
        <v>34</v>
      </c>
      <c r="K20" s="65" t="s">
        <v>56</v>
      </c>
      <c r="L20" s="90"/>
      <c r="N20" s="51" t="e">
        <f>#REF!</f>
        <v>#REF!</v>
      </c>
      <c r="O20" s="67" t="e">
        <f>#REF!</f>
        <v>#REF!</v>
      </c>
    </row>
    <row r="21" spans="1:15" s="51" customFormat="1" ht="16.5" customHeight="1" x14ac:dyDescent="0.25">
      <c r="A21" s="75" t="s">
        <v>26</v>
      </c>
      <c r="B21" s="77"/>
      <c r="C21" s="78"/>
      <c r="D21" s="99"/>
      <c r="F21" s="62"/>
      <c r="G21" s="62" t="s">
        <v>38</v>
      </c>
      <c r="H21" s="62" t="s">
        <v>39</v>
      </c>
      <c r="J21" s="64"/>
      <c r="K21" s="71" t="s">
        <v>38</v>
      </c>
      <c r="L21" s="62" t="s">
        <v>39</v>
      </c>
      <c r="N21" s="51" t="e">
        <f>#REF!</f>
        <v>#REF!</v>
      </c>
      <c r="O21" s="67" t="e">
        <f>#REF!</f>
        <v>#REF!</v>
      </c>
    </row>
    <row r="22" spans="1:15" s="51" customFormat="1" ht="30" customHeight="1" x14ac:dyDescent="0.25">
      <c r="A22" s="94" t="s">
        <v>27</v>
      </c>
      <c r="B22" s="77"/>
      <c r="C22" s="78"/>
      <c r="D22" s="99"/>
      <c r="F22" s="62"/>
      <c r="G22" s="76"/>
      <c r="H22" s="76"/>
      <c r="J22" s="100"/>
      <c r="K22" s="76"/>
      <c r="L22" s="76"/>
      <c r="N22" s="51" t="e">
        <f>#REF!</f>
        <v>#REF!</v>
      </c>
      <c r="O22" s="67" t="e">
        <f>#REF!</f>
        <v>#REF!</v>
      </c>
    </row>
    <row r="23" spans="1:15" s="51" customFormat="1" ht="34.5" customHeight="1" x14ac:dyDescent="0.25">
      <c r="A23" s="94" t="s">
        <v>28</v>
      </c>
      <c r="B23" s="77"/>
      <c r="C23" s="78"/>
      <c r="D23" s="99"/>
      <c r="F23" s="62"/>
      <c r="G23" s="76"/>
      <c r="H23" s="76"/>
      <c r="J23" s="64"/>
      <c r="K23" s="76"/>
      <c r="L23" s="76"/>
      <c r="N23" s="51" t="e">
        <f>#REF!</f>
        <v>#REF!</v>
      </c>
      <c r="O23" s="67" t="e">
        <f>#REF!</f>
        <v>#REF!</v>
      </c>
    </row>
    <row r="24" spans="1:15" s="51" customFormat="1" ht="37.5" customHeight="1" x14ac:dyDescent="0.25">
      <c r="A24" s="75" t="s">
        <v>29</v>
      </c>
      <c r="B24" s="77"/>
      <c r="C24" s="101"/>
      <c r="D24" s="99"/>
      <c r="F24" s="62"/>
      <c r="H24" s="76"/>
      <c r="K24" s="54"/>
    </row>
    <row r="25" spans="1:15" s="51" customFormat="1" ht="26.25" customHeight="1" x14ac:dyDescent="0.25">
      <c r="A25" s="75" t="s">
        <v>45</v>
      </c>
      <c r="B25" s="77"/>
      <c r="C25" s="101"/>
      <c r="D25" s="99"/>
      <c r="F25" s="62"/>
      <c r="G25" s="76"/>
      <c r="H25" s="76"/>
      <c r="K25" s="54"/>
    </row>
    <row r="26" spans="1:15" s="51" customFormat="1" ht="36.75" customHeight="1" x14ac:dyDescent="0.25">
      <c r="A26" s="64" t="s">
        <v>46</v>
      </c>
      <c r="B26" s="102"/>
      <c r="C26" s="97"/>
      <c r="D26" s="103"/>
      <c r="F26" s="62"/>
      <c r="H26" s="76"/>
    </row>
    <row r="27" spans="1:15" s="51" customFormat="1" ht="16.5" customHeight="1" x14ac:dyDescent="0.25">
      <c r="A27" s="74" t="s">
        <v>47</v>
      </c>
      <c r="B27" s="104"/>
      <c r="C27" s="101"/>
      <c r="D27" s="99"/>
      <c r="F27" s="62"/>
      <c r="G27" s="76"/>
      <c r="H27" s="76"/>
    </row>
    <row r="28" spans="1:15" s="51" customFormat="1" ht="16.5" customHeight="1" x14ac:dyDescent="0.25">
      <c r="C28" s="52"/>
      <c r="F28" s="105"/>
      <c r="G28" s="64"/>
      <c r="H28" s="106"/>
    </row>
    <row r="29" spans="1:15" s="51" customFormat="1" ht="37.5" customHeight="1" x14ac:dyDescent="0.25">
      <c r="C29" s="107"/>
      <c r="F29" s="62" t="s">
        <v>34</v>
      </c>
      <c r="G29" s="88" t="s">
        <v>52</v>
      </c>
      <c r="H29" s="89"/>
      <c r="J29" s="64" t="s">
        <v>34</v>
      </c>
      <c r="K29" s="65" t="s">
        <v>57</v>
      </c>
      <c r="L29" s="66"/>
    </row>
    <row r="30" spans="1:15" s="51" customFormat="1" ht="16.5" customHeight="1" x14ac:dyDescent="0.25">
      <c r="C30" s="52"/>
      <c r="F30" s="62"/>
      <c r="G30" s="62" t="s">
        <v>38</v>
      </c>
      <c r="H30" s="62" t="s">
        <v>39</v>
      </c>
      <c r="J30" s="64"/>
      <c r="K30" s="71" t="s">
        <v>38</v>
      </c>
      <c r="L30" s="62" t="s">
        <v>39</v>
      </c>
    </row>
    <row r="31" spans="1:15" s="51" customFormat="1" ht="16.5" customHeight="1" x14ac:dyDescent="0.25">
      <c r="C31" s="52"/>
      <c r="F31" s="62"/>
      <c r="G31" s="76"/>
      <c r="H31" s="76"/>
      <c r="J31" s="80"/>
      <c r="K31" s="95"/>
      <c r="L31" s="108"/>
    </row>
    <row r="32" spans="1:15" s="51" customFormat="1" ht="16.5" customHeight="1" x14ac:dyDescent="0.25">
      <c r="C32" s="52"/>
      <c r="F32" s="62"/>
      <c r="G32" s="76"/>
      <c r="H32" s="76"/>
      <c r="J32" s="64"/>
      <c r="K32" s="93"/>
      <c r="L32" s="109"/>
    </row>
    <row r="33" spans="3:11" s="51" customFormat="1" ht="16.5" customHeight="1" x14ac:dyDescent="0.25">
      <c r="C33" s="52"/>
      <c r="F33" s="62"/>
      <c r="H33" s="76"/>
      <c r="K33" s="54"/>
    </row>
    <row r="34" spans="3:11" s="51" customFormat="1" ht="16.5" customHeight="1" x14ac:dyDescent="0.25">
      <c r="C34" s="52"/>
      <c r="F34" s="62"/>
      <c r="G34" s="76"/>
      <c r="H34" s="76"/>
      <c r="K34" s="54"/>
    </row>
    <row r="35" spans="3:11" s="51" customFormat="1" ht="16.5" customHeight="1" x14ac:dyDescent="0.25">
      <c r="C35" s="52"/>
      <c r="F35" s="62"/>
      <c r="G35" s="76"/>
      <c r="H35" s="76"/>
      <c r="K35" s="54"/>
    </row>
    <row r="36" spans="3:11" s="51" customFormat="1" ht="16.5" customHeight="1" x14ac:dyDescent="0.25">
      <c r="C36" s="52"/>
      <c r="F36" s="62"/>
      <c r="G36" s="76"/>
      <c r="H36" s="76"/>
      <c r="K36" s="54"/>
    </row>
    <row r="37" spans="3:11" s="51" customFormat="1" ht="16.5" customHeight="1" x14ac:dyDescent="0.25">
      <c r="C37" s="52"/>
      <c r="F37" s="70"/>
      <c r="K37" s="54"/>
    </row>
  </sheetData>
  <mergeCells count="8">
    <mergeCell ref="K20:L20"/>
    <mergeCell ref="K29:L29"/>
    <mergeCell ref="F2:H2"/>
    <mergeCell ref="J2:L2"/>
    <mergeCell ref="G3:H3"/>
    <mergeCell ref="K3:L3"/>
    <mergeCell ref="J9:L9"/>
    <mergeCell ref="K11:L11"/>
  </mergeCells>
  <pageMargins left="0.31496062992125984" right="0.11811023622047245" top="0.27559055118110237" bottom="0.27559055118110237" header="0.15748031496062992" footer="0.2362204724409449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2.IFDados_fl</vt:lpstr>
      <vt:lpstr>2._Razonetes_fl</vt:lpstr>
      <vt:lpstr>'2.IFDados_fl'!Area_de_impressao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cp:lastPrinted>2014-10-10T18:36:21Z</cp:lastPrinted>
  <dcterms:created xsi:type="dcterms:W3CDTF">2014-09-23T02:20:39Z</dcterms:created>
  <dcterms:modified xsi:type="dcterms:W3CDTF">2014-10-17T00:09:02Z</dcterms:modified>
</cp:coreProperties>
</file>