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cuments (2)\Academico\USP\Graduacao\2014_02_Graduação\2014_02-EAC0561 - Estudos Complementares IF Derivativos\Aulas\"/>
    </mc:Choice>
  </mc:AlternateContent>
  <bookViews>
    <workbookView xWindow="0" yWindow="0" windowWidth="12120" windowHeight="9120"/>
  </bookViews>
  <sheets>
    <sheet name="1.IF_Dados_" sheetId="1" r:id="rId1"/>
    <sheet name="1.IF_Razonetes_res" sheetId="6" r:id="rId2"/>
  </sheets>
  <externalReferences>
    <externalReference r:id="rId3"/>
  </externalReferences>
  <definedNames>
    <definedName name="_xlnm.Print_Area" localSheetId="0">'1.IF_Dados_'!$A$2:$G$44</definedName>
    <definedName name="Balancete">'[1]Caso_1-Balancete'!$A$8:$G$19</definedName>
    <definedName name="CodConta">'[1]Caso-1-CadContas'!$A$3:$F$28</definedName>
    <definedName name="CodGrupo">'[1]Caso-1-GrupoContas'!$A$2:$B$4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6" l="1"/>
  <c r="J27" i="6"/>
  <c r="D25" i="6"/>
  <c r="D23" i="6"/>
  <c r="C41" i="1"/>
  <c r="C26" i="6"/>
  <c r="B26" i="6"/>
  <c r="C23" i="6"/>
  <c r="B23" i="6"/>
  <c r="B25" i="6" s="1"/>
  <c r="C43" i="1"/>
  <c r="B43" i="1"/>
  <c r="B41" i="1"/>
  <c r="J26" i="6"/>
  <c r="J25" i="6"/>
  <c r="J24" i="6"/>
  <c r="D24" i="6"/>
  <c r="G34" i="6" s="1"/>
  <c r="L18" i="6" s="1"/>
  <c r="C24" i="6"/>
  <c r="O23" i="6"/>
  <c r="N23" i="6"/>
  <c r="O22" i="6"/>
  <c r="N22" i="6"/>
  <c r="D22" i="6"/>
  <c r="G32" i="6" s="1"/>
  <c r="L17" i="6" s="1"/>
  <c r="C22" i="6"/>
  <c r="O21" i="6"/>
  <c r="N21" i="6"/>
  <c r="D21" i="6"/>
  <c r="G31" i="6" s="1"/>
  <c r="H9" i="6" s="1"/>
  <c r="B21" i="6"/>
  <c r="B22" i="6" s="1"/>
  <c r="O20" i="6"/>
  <c r="N20" i="6"/>
  <c r="A20" i="6"/>
  <c r="O19" i="6"/>
  <c r="N19" i="6"/>
  <c r="J18" i="6"/>
  <c r="D18" i="6"/>
  <c r="H27" i="6" s="1"/>
  <c r="G8" i="6" s="1"/>
  <c r="B18" i="6"/>
  <c r="B27" i="6" s="1"/>
  <c r="J17" i="6"/>
  <c r="D17" i="6"/>
  <c r="G26" i="6" s="1"/>
  <c r="L26" i="6" s="1"/>
  <c r="O16" i="6"/>
  <c r="N16" i="6"/>
  <c r="J16" i="6"/>
  <c r="D16" i="6"/>
  <c r="G25" i="6" s="1"/>
  <c r="L16" i="6" s="1"/>
  <c r="O15" i="6"/>
  <c r="N15" i="6"/>
  <c r="J15" i="6"/>
  <c r="D15" i="6"/>
  <c r="G24" i="6" s="1"/>
  <c r="L25" i="6" s="1"/>
  <c r="C15" i="6"/>
  <c r="C17" i="6" s="1"/>
  <c r="O14" i="6"/>
  <c r="N14" i="6"/>
  <c r="J14" i="6"/>
  <c r="D14" i="6"/>
  <c r="G23" i="6" s="1"/>
  <c r="L15" i="6" s="1"/>
  <c r="O13" i="6"/>
  <c r="N13" i="6"/>
  <c r="J13" i="6"/>
  <c r="F13" i="6"/>
  <c r="D13" i="6"/>
  <c r="G22" i="6" s="1"/>
  <c r="H7" i="6" s="1"/>
  <c r="C13" i="6"/>
  <c r="C21" i="6" s="1"/>
  <c r="B13" i="6"/>
  <c r="B14" i="6" s="1"/>
  <c r="B15" i="6" s="1"/>
  <c r="B16" i="6" s="1"/>
  <c r="B17" i="6" s="1"/>
  <c r="O11" i="6"/>
  <c r="N11" i="6"/>
  <c r="O10" i="6"/>
  <c r="N10" i="6"/>
  <c r="D10" i="6"/>
  <c r="H17" i="6" s="1"/>
  <c r="G6" i="6" s="1"/>
  <c r="O9" i="6"/>
  <c r="N9" i="6"/>
  <c r="F9" i="6"/>
  <c r="D9" i="6"/>
  <c r="G16" i="6" s="1"/>
  <c r="L24" i="6" s="1"/>
  <c r="C9" i="6"/>
  <c r="B9" i="6"/>
  <c r="O8" i="6"/>
  <c r="N8" i="6"/>
  <c r="F8" i="6"/>
  <c r="D8" i="6"/>
  <c r="G15" i="6" s="1"/>
  <c r="L14" i="6" s="1"/>
  <c r="C8" i="6"/>
  <c r="B8" i="6"/>
  <c r="O7" i="6"/>
  <c r="N7" i="6"/>
  <c r="F7" i="6"/>
  <c r="D7" i="6"/>
  <c r="G14" i="6" s="1"/>
  <c r="L13" i="6" s="1"/>
  <c r="C7" i="6"/>
  <c r="C14" i="6" s="1"/>
  <c r="C16" i="6" s="1"/>
  <c r="B7" i="6"/>
  <c r="O6" i="6"/>
  <c r="N6" i="6"/>
  <c r="F6" i="6"/>
  <c r="D6" i="6"/>
  <c r="G13" i="6" s="1"/>
  <c r="C6" i="6"/>
  <c r="B10" i="6" s="1"/>
  <c r="B6" i="6"/>
  <c r="C10" i="6" s="1"/>
  <c r="O5" i="6"/>
  <c r="N5" i="6"/>
  <c r="J5" i="6"/>
  <c r="H5" i="6"/>
  <c r="A5" i="6"/>
  <c r="O4" i="6"/>
  <c r="N4" i="6"/>
  <c r="O3" i="6"/>
  <c r="N3" i="6"/>
  <c r="A2" i="6"/>
  <c r="B24" i="6" l="1"/>
  <c r="C25" i="6" s="1"/>
  <c r="C18" i="6"/>
  <c r="C27" i="6"/>
  <c r="A38" i="1"/>
  <c r="E22" i="1"/>
  <c r="F21" i="1"/>
  <c r="E21" i="1"/>
  <c r="G18" i="1"/>
  <c r="E18" i="1"/>
  <c r="F18" i="1" s="1"/>
  <c r="G17" i="1"/>
  <c r="F17" i="1"/>
  <c r="C17" i="1" s="1"/>
  <c r="C34" i="1" s="1"/>
  <c r="E17" i="1"/>
  <c r="E13" i="1"/>
  <c r="D12" i="1"/>
  <c r="D9" i="1"/>
  <c r="C8" i="1" s="1"/>
  <c r="C18" i="1" l="1"/>
  <c r="F22" i="1"/>
  <c r="C25" i="1"/>
  <c r="C12" i="1"/>
  <c r="D27" i="6"/>
  <c r="H36" i="6" s="1"/>
  <c r="C32" i="1" l="1"/>
  <c r="C36" i="1"/>
  <c r="C28" i="1"/>
  <c r="C26" i="1"/>
  <c r="B26" i="1" s="1"/>
  <c r="C13" i="1"/>
  <c r="B12" i="1"/>
  <c r="B33" i="1" s="1"/>
  <c r="D17" i="1"/>
  <c r="C39" i="1" l="1"/>
  <c r="B34" i="1"/>
  <c r="D18" i="1"/>
  <c r="C27" i="1" s="1"/>
  <c r="B28" i="1" s="1"/>
  <c r="B13" i="1"/>
  <c r="B27" i="1" s="1"/>
  <c r="B35" i="1"/>
  <c r="C33" i="1"/>
  <c r="B40" i="1"/>
  <c r="C40" i="1" l="1"/>
  <c r="B42" i="1"/>
  <c r="C35" i="1"/>
  <c r="B29" i="1"/>
  <c r="B36" i="1"/>
  <c r="B37" i="1" l="1"/>
  <c r="C42" i="1"/>
  <c r="G33" i="6" l="1"/>
  <c r="L5" i="6" s="1"/>
  <c r="G35" i="6"/>
  <c r="L6" i="6" s="1"/>
  <c r="B44" i="1"/>
  <c r="D26" i="6" l="1"/>
  <c r="K7" i="6"/>
</calcChain>
</file>

<file path=xl/sharedStrings.xml><?xml version="1.0" encoding="utf-8"?>
<sst xmlns="http://schemas.openxmlformats.org/spreadsheetml/2006/main" count="116" uniqueCount="81">
  <si>
    <t>Título 1. Mantido até o vencimento</t>
  </si>
  <si>
    <t>Título 2. Para Negociação</t>
  </si>
  <si>
    <t>Título 3. Disponível para venda</t>
  </si>
  <si>
    <t>COMPRA</t>
  </si>
  <si>
    <t>Data Vencimento</t>
  </si>
  <si>
    <t>Taxa ( % aa.)</t>
  </si>
  <si>
    <t>Curva papel</t>
  </si>
  <si>
    <t>Juros</t>
  </si>
  <si>
    <t>Valor Atualizado</t>
  </si>
  <si>
    <t>Ajuste 31/03</t>
  </si>
  <si>
    <t>Ajuste 13/04</t>
  </si>
  <si>
    <t>VENDA</t>
  </si>
  <si>
    <t>Preço</t>
  </si>
  <si>
    <t>Valor curva papel</t>
  </si>
  <si>
    <t>De mercado, em 31/03</t>
  </si>
  <si>
    <t>Na data da Venda</t>
  </si>
  <si>
    <t xml:space="preserve">Com base nos dados,  fazer a contabilização dos  títulos na compra, ajuste em 31/03 e venda </t>
  </si>
  <si>
    <t xml:space="preserve">Título 1 </t>
  </si>
  <si>
    <t>1.1.Compra</t>
  </si>
  <si>
    <t>1.2.  Ajuste 31/03 pela curva do papel</t>
  </si>
  <si>
    <t>1.3. Ajuste em 13/04 pela curva do papel</t>
  </si>
  <si>
    <t>1.4. Venda em 13/04 com lucro</t>
  </si>
  <si>
    <t>Título 2 - Para Negociação</t>
  </si>
  <si>
    <t>2.1. Compra</t>
  </si>
  <si>
    <t>2.2.  Ajuste 31/03 pela curva do papel</t>
  </si>
  <si>
    <t>2.3. Ajuste em 31/03 pelo valor de mercado</t>
  </si>
  <si>
    <t>2.4. Ajuste em 13/04  pela curva do papel</t>
  </si>
  <si>
    <t>2.5. Venda em 13/04 com lucro</t>
  </si>
  <si>
    <t>3.1. Compra</t>
  </si>
  <si>
    <t>3.2.  Ajuste 31/03 pela curva do papel</t>
  </si>
  <si>
    <t>3.3. Ajuste em 31/03 pelo valor de mercado</t>
  </si>
  <si>
    <t>3.4. Ajuste em 13/04  pela curva do papel</t>
  </si>
  <si>
    <t>3.5. Venda em 13/04 com Preju</t>
  </si>
  <si>
    <t>ATIVO</t>
  </si>
  <si>
    <t>PL E RESULTADO</t>
  </si>
  <si>
    <t>Histórico</t>
  </si>
  <si>
    <t>LANÇAMENTOS CONTÁBEIS</t>
  </si>
  <si>
    <t>Conta:</t>
  </si>
  <si>
    <t>CONTA DEBITADA</t>
  </si>
  <si>
    <t>CONTA CREDITADA</t>
  </si>
  <si>
    <t>VALOR</t>
  </si>
  <si>
    <t>D</t>
  </si>
  <si>
    <t>C</t>
  </si>
  <si>
    <t>1.1</t>
  </si>
  <si>
    <t>3.5.</t>
  </si>
  <si>
    <t>3.6.</t>
  </si>
  <si>
    <t>1.4. Venda em 13/04 - Ajuste Lucro</t>
  </si>
  <si>
    <t>RESULTADO</t>
  </si>
  <si>
    <t>1.5. Venda em 13/04 - Liquidação</t>
  </si>
  <si>
    <t>1.2.</t>
  </si>
  <si>
    <t>1.3.</t>
  </si>
  <si>
    <t>1.4</t>
  </si>
  <si>
    <t>2.5. Venda em 13/04 -Ajuste Lucro</t>
  </si>
  <si>
    <t>1.5.</t>
  </si>
  <si>
    <t>2.6. Venda em 13/04 - Liquidação</t>
  </si>
  <si>
    <t>2.1.</t>
  </si>
  <si>
    <t>2.2.</t>
  </si>
  <si>
    <t>2.3</t>
  </si>
  <si>
    <t>3.5. Venda em 13/04 -Ajuste Preju</t>
  </si>
  <si>
    <t>2.4.</t>
  </si>
  <si>
    <t>3.6. Venda em 13/04 - Transferencia PL para resultado</t>
  </si>
  <si>
    <t>2.5.</t>
  </si>
  <si>
    <t>3.7. Venda em 13/04 - Liquidação</t>
  </si>
  <si>
    <t>2.6.</t>
  </si>
  <si>
    <t>3.1.</t>
  </si>
  <si>
    <t>3.2.</t>
  </si>
  <si>
    <t>3.3.</t>
  </si>
  <si>
    <t>3.4.</t>
  </si>
  <si>
    <t>3.7.</t>
  </si>
  <si>
    <t>A Empresa Acomprou  3 títulos do tesouro pré-fixado (LTN), classificando nas categorias:</t>
  </si>
  <si>
    <t>DISPONIBILIDADE</t>
  </si>
  <si>
    <t>RECEITA IF - RENDA DE TÍTULOS DE RENDA FIXA</t>
  </si>
  <si>
    <t xml:space="preserve"> IF Titulo 1</t>
  </si>
  <si>
    <t>IF - Titulo 2</t>
  </si>
  <si>
    <t>IF - Titulo 3</t>
  </si>
  <si>
    <t>PL - AJUSTE A VALOR DE MERCADO</t>
  </si>
  <si>
    <t>RESULTADO -  AJUSTE POSITIVO AO VALOR DE MERCADO E LUCRO COM TITULO</t>
  </si>
  <si>
    <t>RESUTLADO-AJUSTE NEGATIVO AO VALOR DE MERCADO E PREJUÍZO COM TÍTULO</t>
  </si>
  <si>
    <t>IF - CONTABILIZAÇÃO - CASO 1</t>
  </si>
  <si>
    <t>EAC561 - ESTUDOS COMPLEMENTARES - CONTABILIDADE DE INSTRUMENTOS FINANCEIROS E DERIVATIVOS - PROF.JOANILIA</t>
  </si>
  <si>
    <t>VENDA : Títulos-Preço de mercado subiu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</si>
</sst>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_(* #,##0_);_(* \(#,##0\);_(* &quot;-&quot;??_);_(@_)"/>
    <numFmt numFmtId="167" formatCode="_(&quot;R$&quot;* #,##0_);_(&quot;R$&quot;* \(#,##0\);_(&quot;R$&quot;* &quot;-&quot;??_);_(@_)"/>
    <numFmt numFmtId="168" formatCode="_-&quot;R$&quot;\ * #,##0_-;\-&quot;R$&quot;\ * #,##0_-;_-&quot;R$&quot;\ * &quot;-&quot;??_-;_-@_-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color indexed="60"/>
      <name val="Century Gothic"/>
      <family val="2"/>
    </font>
    <font>
      <sz val="8"/>
      <color indexed="60"/>
      <name val="Century Gothic"/>
      <family val="2"/>
    </font>
    <font>
      <sz val="10"/>
      <name val="Century Gothic"/>
      <family val="2"/>
    </font>
    <font>
      <sz val="8"/>
      <color rgb="FFC00000"/>
      <name val="Century Gothic"/>
      <family val="2"/>
    </font>
    <font>
      <sz val="10"/>
      <color theme="0"/>
      <name val="Century Gothic"/>
      <family val="2"/>
    </font>
    <font>
      <sz val="8"/>
      <color theme="0"/>
      <name val="Century Gothic"/>
      <family val="2"/>
    </font>
    <font>
      <sz val="11"/>
      <color indexed="8"/>
      <name val="Calibri"/>
      <family val="2"/>
    </font>
    <font>
      <b/>
      <u/>
      <sz val="10"/>
      <name val="Century Gothic"/>
      <family val="2"/>
    </font>
    <font>
      <sz val="10"/>
      <color rgb="FFC00000"/>
      <name val="Century Gothic"/>
      <family val="2"/>
    </font>
    <font>
      <u/>
      <sz val="10"/>
      <name val="Century Gothic"/>
      <family val="2"/>
    </font>
    <font>
      <sz val="8"/>
      <name val="Century Gothic"/>
      <family val="2"/>
    </font>
    <font>
      <sz val="11"/>
      <name val="Arial"/>
      <family val="2"/>
    </font>
    <font>
      <sz val="11"/>
      <color indexed="60"/>
      <name val="Arial"/>
      <family val="2"/>
    </font>
    <font>
      <b/>
      <u/>
      <sz val="11"/>
      <name val="Arial"/>
      <family val="2"/>
    </font>
    <font>
      <sz val="11"/>
      <color theme="0"/>
      <name val="Arial"/>
      <family val="2"/>
    </font>
    <font>
      <u/>
      <sz val="11"/>
      <name val="Arial"/>
      <family val="2"/>
    </font>
    <font>
      <sz val="10"/>
      <color rgb="FFFF0000"/>
      <name val="Century Gothic"/>
      <family val="2"/>
    </font>
    <font>
      <sz val="8"/>
      <color rgb="FFFF0000"/>
      <name val="Century Gothic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i/>
      <sz val="11"/>
      <color rgb="FFFF0000"/>
      <name val="Arial"/>
      <family val="2"/>
    </font>
    <font>
      <b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165" fontId="2" fillId="0" borderId="0" xfId="2" applyFont="1" applyAlignment="1"/>
    <xf numFmtId="0" fontId="3" fillId="0" borderId="0" xfId="3" applyFont="1" applyBorder="1"/>
    <xf numFmtId="164" fontId="3" fillId="0" borderId="0" xfId="4" applyFont="1" applyBorder="1"/>
    <xf numFmtId="166" fontId="4" fillId="0" borderId="0" xfId="4" applyNumberFormat="1" applyFont="1"/>
    <xf numFmtId="0" fontId="4" fillId="0" borderId="0" xfId="3" applyFont="1"/>
    <xf numFmtId="0" fontId="3" fillId="0" borderId="0" xfId="3" applyFont="1"/>
    <xf numFmtId="0" fontId="3" fillId="0" borderId="0" xfId="3" applyFont="1" applyAlignment="1">
      <alignment wrapText="1"/>
    </xf>
    <xf numFmtId="9" fontId="3" fillId="0" borderId="0" xfId="5" applyFont="1" applyBorder="1"/>
    <xf numFmtId="0" fontId="5" fillId="0" borderId="0" xfId="3" applyFont="1" applyAlignment="1"/>
    <xf numFmtId="0" fontId="5" fillId="0" borderId="0" xfId="3" applyFont="1"/>
    <xf numFmtId="166" fontId="6" fillId="0" borderId="0" xfId="4" applyNumberFormat="1" applyFont="1"/>
    <xf numFmtId="0" fontId="2" fillId="0" borderId="0" xfId="3" applyFont="1" applyAlignment="1">
      <alignment wrapText="1"/>
    </xf>
    <xf numFmtId="14" fontId="5" fillId="0" borderId="1" xfId="3" applyNumberFormat="1" applyFont="1" applyBorder="1"/>
    <xf numFmtId="165" fontId="5" fillId="0" borderId="1" xfId="2" applyFont="1" applyBorder="1" applyAlignment="1">
      <alignment horizontal="center"/>
    </xf>
    <xf numFmtId="164" fontId="7" fillId="0" borderId="0" xfId="4" applyFont="1" applyBorder="1"/>
    <xf numFmtId="166" fontId="8" fillId="0" borderId="0" xfId="4" applyNumberFormat="1" applyFont="1"/>
    <xf numFmtId="0" fontId="8" fillId="0" borderId="0" xfId="3" applyFont="1"/>
    <xf numFmtId="0" fontId="5" fillId="0" borderId="0" xfId="3" applyFont="1" applyAlignment="1">
      <alignment wrapText="1"/>
    </xf>
    <xf numFmtId="166" fontId="7" fillId="0" borderId="0" xfId="4" applyNumberFormat="1" applyFont="1" applyBorder="1"/>
    <xf numFmtId="9" fontId="5" fillId="0" borderId="1" xfId="5" applyFont="1" applyBorder="1"/>
    <xf numFmtId="43" fontId="8" fillId="0" borderId="0" xfId="1" applyFont="1"/>
    <xf numFmtId="0" fontId="2" fillId="0" borderId="0" xfId="3" applyFont="1" applyBorder="1" applyAlignment="1">
      <alignment horizontal="left"/>
    </xf>
    <xf numFmtId="164" fontId="5" fillId="0" borderId="1" xfId="4" applyFont="1" applyBorder="1" applyAlignment="1">
      <alignment horizontal="center" wrapText="1"/>
    </xf>
    <xf numFmtId="0" fontId="5" fillId="0" borderId="1" xfId="3" applyFont="1" applyBorder="1" applyAlignment="1">
      <alignment horizontal="center" wrapText="1"/>
    </xf>
    <xf numFmtId="164" fontId="7" fillId="0" borderId="0" xfId="4" applyFont="1"/>
    <xf numFmtId="0" fontId="5" fillId="0" borderId="0" xfId="3" applyFont="1" applyBorder="1" applyAlignment="1">
      <alignment horizontal="left"/>
    </xf>
    <xf numFmtId="44" fontId="5" fillId="0" borderId="1" xfId="3" applyNumberFormat="1" applyFont="1" applyBorder="1"/>
    <xf numFmtId="165" fontId="5" fillId="0" borderId="1" xfId="2" applyNumberFormat="1" applyFont="1" applyBorder="1"/>
    <xf numFmtId="14" fontId="8" fillId="0" borderId="0" xfId="1" applyNumberFormat="1" applyFont="1" applyBorder="1"/>
    <xf numFmtId="14" fontId="8" fillId="0" borderId="0" xfId="1" applyNumberFormat="1" applyFont="1"/>
    <xf numFmtId="0" fontId="10" fillId="0" borderId="0" xfId="3" applyFont="1" applyAlignment="1"/>
    <xf numFmtId="167" fontId="5" fillId="0" borderId="0" xfId="2" applyNumberFormat="1" applyFont="1" applyBorder="1"/>
    <xf numFmtId="167" fontId="3" fillId="0" borderId="0" xfId="2" applyNumberFormat="1" applyFont="1" applyBorder="1"/>
    <xf numFmtId="0" fontId="5" fillId="0" borderId="0" xfId="3" applyFont="1" applyBorder="1"/>
    <xf numFmtId="165" fontId="5" fillId="0" borderId="1" xfId="2" applyFont="1" applyBorder="1"/>
    <xf numFmtId="165" fontId="7" fillId="0" borderId="0" xfId="2" applyNumberFormat="1" applyFont="1" applyBorder="1"/>
    <xf numFmtId="166" fontId="8" fillId="0" borderId="0" xfId="3" applyNumberFormat="1" applyFont="1"/>
    <xf numFmtId="165" fontId="7" fillId="0" borderId="0" xfId="3" applyNumberFormat="1" applyFont="1" applyBorder="1"/>
    <xf numFmtId="165" fontId="5" fillId="0" borderId="0" xfId="2" applyFont="1"/>
    <xf numFmtId="166" fontId="8" fillId="0" borderId="0" xfId="4" applyNumberFormat="1" applyFont="1" applyBorder="1"/>
    <xf numFmtId="165" fontId="5" fillId="0" borderId="0" xfId="2" applyFont="1" applyBorder="1"/>
    <xf numFmtId="9" fontId="5" fillId="0" borderId="2" xfId="5" applyFont="1" applyBorder="1"/>
    <xf numFmtId="0" fontId="11" fillId="0" borderId="0" xfId="3" applyFont="1" applyBorder="1"/>
    <xf numFmtId="164" fontId="11" fillId="0" borderId="0" xfId="4" applyFont="1" applyBorder="1"/>
    <xf numFmtId="43" fontId="6" fillId="0" borderId="0" xfId="1" applyFont="1"/>
    <xf numFmtId="0" fontId="6" fillId="0" borderId="0" xfId="3" applyFont="1"/>
    <xf numFmtId="0" fontId="10" fillId="0" borderId="0" xfId="3" applyFont="1" applyAlignment="1">
      <alignment wrapText="1"/>
    </xf>
    <xf numFmtId="0" fontId="2" fillId="0" borderId="0" xfId="3" applyFont="1" applyAlignment="1"/>
    <xf numFmtId="0" fontId="12" fillId="0" borderId="0" xfId="3" applyFont="1" applyAlignment="1">
      <alignment wrapText="1"/>
    </xf>
    <xf numFmtId="166" fontId="13" fillId="0" borderId="0" xfId="4" applyNumberFormat="1" applyFont="1"/>
    <xf numFmtId="0" fontId="5" fillId="0" borderId="0" xfId="3" applyFont="1" applyAlignment="1">
      <alignment horizontal="left" wrapText="1"/>
    </xf>
    <xf numFmtId="44" fontId="4" fillId="0" borderId="0" xfId="3" applyNumberFormat="1" applyFont="1"/>
    <xf numFmtId="165" fontId="6" fillId="0" borderId="0" xfId="2" applyFont="1" applyBorder="1"/>
    <xf numFmtId="0" fontId="4" fillId="0" borderId="0" xfId="3" applyFont="1" applyBorder="1"/>
    <xf numFmtId="164" fontId="3" fillId="0" borderId="0" xfId="4" applyFont="1"/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0" fontId="14" fillId="0" borderId="0" xfId="3" applyFont="1" applyAlignment="1">
      <alignment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14" fontId="14" fillId="2" borderId="0" xfId="0" applyNumberFormat="1" applyFont="1" applyFill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14" fontId="14" fillId="2" borderId="0" xfId="0" applyNumberFormat="1" applyFont="1" applyFill="1" applyAlignment="1">
      <alignment horizontal="center" vertical="center"/>
    </xf>
    <xf numFmtId="0" fontId="16" fillId="0" borderId="0" xfId="3" applyFont="1" applyAlignment="1">
      <alignment horizontal="left" vertical="center" wrapText="1"/>
    </xf>
    <xf numFmtId="0" fontId="14" fillId="0" borderId="1" xfId="3" applyFont="1" applyBorder="1" applyAlignment="1">
      <alignment vertical="center" wrapText="1"/>
    </xf>
    <xf numFmtId="0" fontId="17" fillId="2" borderId="0" xfId="0" applyFont="1" applyFill="1" applyAlignment="1">
      <alignment vertical="center"/>
    </xf>
    <xf numFmtId="0" fontId="16" fillId="0" borderId="0" xfId="3" applyFont="1" applyAlignment="1">
      <alignment vertical="center"/>
    </xf>
    <xf numFmtId="0" fontId="18" fillId="0" borderId="0" xfId="3" applyFont="1" applyAlignment="1">
      <alignment vertical="center" wrapText="1"/>
    </xf>
    <xf numFmtId="0" fontId="14" fillId="0" borderId="1" xfId="3" applyFont="1" applyBorder="1" applyAlignment="1">
      <alignment horizontal="left" vertical="center" wrapText="1"/>
    </xf>
    <xf numFmtId="0" fontId="17" fillId="2" borderId="0" xfId="0" applyFont="1" applyFill="1" applyAlignment="1">
      <alignment vertical="center" wrapText="1"/>
    </xf>
    <xf numFmtId="0" fontId="14" fillId="0" borderId="1" xfId="3" applyFont="1" applyBorder="1" applyAlignment="1">
      <alignment vertical="center"/>
    </xf>
    <xf numFmtId="0" fontId="19" fillId="0" borderId="0" xfId="3" applyFont="1" applyAlignment="1">
      <alignment horizontal="center"/>
    </xf>
    <xf numFmtId="165" fontId="19" fillId="0" borderId="1" xfId="3" applyNumberFormat="1" applyFont="1" applyBorder="1"/>
    <xf numFmtId="164" fontId="19" fillId="0" borderId="0" xfId="4" applyFont="1"/>
    <xf numFmtId="44" fontId="19" fillId="0" borderId="0" xfId="3" applyNumberFormat="1" applyFont="1"/>
    <xf numFmtId="0" fontId="19" fillId="0" borderId="0" xfId="3" applyFont="1"/>
    <xf numFmtId="164" fontId="19" fillId="0" borderId="0" xfId="4" applyFont="1" applyAlignment="1">
      <alignment horizontal="center"/>
    </xf>
    <xf numFmtId="0" fontId="20" fillId="0" borderId="0" xfId="3" applyFont="1"/>
    <xf numFmtId="165" fontId="19" fillId="0" borderId="1" xfId="2" applyFont="1" applyBorder="1"/>
    <xf numFmtId="44" fontId="20" fillId="0" borderId="1" xfId="3" applyNumberFormat="1" applyFont="1" applyBorder="1"/>
    <xf numFmtId="165" fontId="19" fillId="0" borderId="0" xfId="2" applyFont="1" applyBorder="1"/>
    <xf numFmtId="0" fontId="21" fillId="0" borderId="1" xfId="3" applyFont="1" applyBorder="1" applyAlignment="1">
      <alignment vertical="center"/>
    </xf>
    <xf numFmtId="0" fontId="21" fillId="0" borderId="1" xfId="3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165" fontId="21" fillId="0" borderId="1" xfId="2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5" fontId="21" fillId="0" borderId="1" xfId="0" applyNumberFormat="1" applyFont="1" applyBorder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vertical="center" wrapText="1"/>
    </xf>
    <xf numFmtId="168" fontId="21" fillId="0" borderId="1" xfId="0" applyNumberFormat="1" applyFont="1" applyBorder="1" applyAlignment="1">
      <alignment vertical="center"/>
    </xf>
    <xf numFmtId="44" fontId="21" fillId="0" borderId="1" xfId="0" applyNumberFormat="1" applyFont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 wrapText="1"/>
    </xf>
    <xf numFmtId="44" fontId="21" fillId="2" borderId="1" xfId="0" applyNumberFormat="1" applyFont="1" applyFill="1" applyBorder="1" applyAlignment="1">
      <alignment vertical="center"/>
    </xf>
    <xf numFmtId="0" fontId="22" fillId="2" borderId="0" xfId="0" applyFont="1" applyFill="1" applyAlignment="1">
      <alignment horizontal="center" vertical="center"/>
    </xf>
    <xf numFmtId="164" fontId="21" fillId="2" borderId="0" xfId="4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164" fontId="21" fillId="2" borderId="1" xfId="4" applyFont="1" applyFill="1" applyBorder="1" applyAlignment="1">
      <alignment horizontal="center" vertical="center"/>
    </xf>
    <xf numFmtId="165" fontId="21" fillId="2" borderId="1" xfId="2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166" fontId="21" fillId="2" borderId="0" xfId="4" applyNumberFormat="1" applyFont="1" applyFill="1" applyBorder="1" applyAlignment="1">
      <alignment vertical="center"/>
    </xf>
    <xf numFmtId="164" fontId="21" fillId="2" borderId="0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164" fontId="21" fillId="2" borderId="1" xfId="4" applyFont="1" applyFill="1" applyBorder="1" applyAlignment="1">
      <alignment vertical="center"/>
    </xf>
    <xf numFmtId="164" fontId="24" fillId="2" borderId="1" xfId="4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vertical="center"/>
    </xf>
    <xf numFmtId="164" fontId="24" fillId="2" borderId="1" xfId="0" applyNumberFormat="1" applyFont="1" applyFill="1" applyBorder="1" applyAlignment="1">
      <alignment vertical="center"/>
    </xf>
    <xf numFmtId="165" fontId="21" fillId="2" borderId="1" xfId="0" applyNumberFormat="1" applyFont="1" applyFill="1" applyBorder="1" applyAlignment="1">
      <alignment vertical="center"/>
    </xf>
    <xf numFmtId="43" fontId="21" fillId="2" borderId="1" xfId="0" applyNumberFormat="1" applyFont="1" applyFill="1" applyBorder="1" applyAlignment="1">
      <alignment vertical="center"/>
    </xf>
    <xf numFmtId="0" fontId="25" fillId="0" borderId="0" xfId="3" applyFont="1" applyAlignment="1"/>
    <xf numFmtId="0" fontId="22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164" fontId="22" fillId="2" borderId="3" xfId="4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9" fillId="0" borderId="0" xfId="3" applyFont="1" applyBorder="1"/>
    <xf numFmtId="164" fontId="19" fillId="0" borderId="0" xfId="4" applyFont="1" applyBorder="1"/>
    <xf numFmtId="0" fontId="21" fillId="2" borderId="6" xfId="0" applyFont="1" applyFill="1" applyBorder="1" applyAlignment="1">
      <alignment vertical="center"/>
    </xf>
    <xf numFmtId="164" fontId="21" fillId="2" borderId="6" xfId="4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166" fontId="21" fillId="2" borderId="7" xfId="0" applyNumberFormat="1" applyFont="1" applyFill="1" applyBorder="1" applyAlignment="1">
      <alignment vertical="center"/>
    </xf>
    <xf numFmtId="164" fontId="21" fillId="2" borderId="8" xfId="4" applyFont="1" applyFill="1" applyBorder="1" applyAlignment="1">
      <alignment vertical="center"/>
    </xf>
    <xf numFmtId="164" fontId="21" fillId="2" borderId="9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164" fontId="24" fillId="2" borderId="11" xfId="4" applyFont="1" applyFill="1" applyBorder="1" applyAlignment="1">
      <alignment vertical="center"/>
    </xf>
    <xf numFmtId="164" fontId="24" fillId="2" borderId="12" xfId="0" applyNumberFormat="1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164" fontId="21" fillId="2" borderId="14" xfId="4" applyFont="1" applyFill="1" applyBorder="1" applyAlignment="1">
      <alignment vertical="center"/>
    </xf>
    <xf numFmtId="165" fontId="21" fillId="2" borderId="15" xfId="0" applyNumberFormat="1" applyFont="1" applyFill="1" applyBorder="1" applyAlignment="1">
      <alignment vertical="center"/>
    </xf>
    <xf numFmtId="0" fontId="21" fillId="2" borderId="7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43" fontId="21" fillId="2" borderId="9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164" fontId="21" fillId="2" borderId="11" xfId="4" applyFont="1" applyFill="1" applyBorder="1" applyAlignment="1">
      <alignment vertical="center"/>
    </xf>
    <xf numFmtId="164" fontId="21" fillId="2" borderId="12" xfId="0" applyNumberFormat="1" applyFont="1" applyFill="1" applyBorder="1" applyAlignment="1">
      <alignment vertical="center"/>
    </xf>
    <xf numFmtId="0" fontId="24" fillId="2" borderId="13" xfId="0" applyFont="1" applyFill="1" applyBorder="1" applyAlignment="1">
      <alignment vertical="center"/>
    </xf>
    <xf numFmtId="164" fontId="24" fillId="2" borderId="14" xfId="4" applyFont="1" applyFill="1" applyBorder="1" applyAlignment="1">
      <alignment vertical="center"/>
    </xf>
    <xf numFmtId="164" fontId="24" fillId="2" borderId="15" xfId="0" applyNumberFormat="1" applyFont="1" applyFill="1" applyBorder="1" applyAlignment="1">
      <alignment vertical="center"/>
    </xf>
    <xf numFmtId="165" fontId="21" fillId="2" borderId="12" xfId="0" applyNumberFormat="1" applyFont="1" applyFill="1" applyBorder="1" applyAlignment="1">
      <alignment vertical="center"/>
    </xf>
    <xf numFmtId="0" fontId="21" fillId="2" borderId="14" xfId="0" applyFont="1" applyFill="1" applyBorder="1" applyAlignment="1">
      <alignment vertical="center"/>
    </xf>
  </cellXfs>
  <cellStyles count="6">
    <cellStyle name="Moeda" xfId="2" builtinId="4"/>
    <cellStyle name="Normal" xfId="0" builtinId="0"/>
    <cellStyle name="Normal 2" xfId="3"/>
    <cellStyle name="Porcentagem 2" xfId="5"/>
    <cellStyle name="Separador de milhares 2" xfId="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ilia_2008/Documents/Academico/USP/Disciplinas%20Ministradas/Graduacao/2009_1/Contabilidade%20Institui&#231;&#245;es%20Finacneiras/Aulas/CIF_Tema_02.1_Opera&#231;&#245;es_Introd_Casos1e2Resolu&#231;&#227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_1_Diário"/>
      <sheetName val="Caso_1_Demonstrativos_"/>
      <sheetName val="Caso_1-Balancete"/>
      <sheetName val="Caso_1DRE"/>
      <sheetName val="Caso-1-BP"/>
      <sheetName val="Caso-1-CadContas"/>
      <sheetName val="Caso-1-GrupoContas"/>
      <sheetName val="Caso_2_Inicial_Dados_fl"/>
      <sheetName val="Caso_2_Inicial_Dados_res"/>
      <sheetName val="Caso_2_Demonstrativos_res"/>
    </sheetNames>
    <sheetDataSet>
      <sheetData sheetId="0" refreshError="1"/>
      <sheetData sheetId="1" refreshError="1"/>
      <sheetData sheetId="2">
        <row r="8">
          <cell r="A8">
            <v>1031</v>
          </cell>
          <cell r="B8" t="str">
            <v>(-) PDD</v>
          </cell>
          <cell r="C8">
            <v>0</v>
          </cell>
          <cell r="D8">
            <v>304.68503003532408</v>
          </cell>
          <cell r="E8">
            <v>-304.68503003532408</v>
          </cell>
          <cell r="F8">
            <v>0</v>
          </cell>
          <cell r="G8">
            <v>304.68503003532408</v>
          </cell>
        </row>
        <row r="9">
          <cell r="A9">
            <v>1050</v>
          </cell>
          <cell r="B9" t="str">
            <v>Imobilizado</v>
          </cell>
          <cell r="C9">
            <v>500000</v>
          </cell>
          <cell r="D9">
            <v>0</v>
          </cell>
          <cell r="E9">
            <v>500000</v>
          </cell>
          <cell r="F9">
            <v>500000</v>
          </cell>
          <cell r="G9">
            <v>0</v>
          </cell>
        </row>
        <row r="10">
          <cell r="A10">
            <v>1051</v>
          </cell>
          <cell r="B10" t="str">
            <v>(-) Deprec. Acumulada</v>
          </cell>
          <cell r="C10">
            <v>0</v>
          </cell>
          <cell r="D10">
            <v>1666.6666666666667</v>
          </cell>
          <cell r="E10">
            <v>-1666.6666666666667</v>
          </cell>
          <cell r="F10">
            <v>0</v>
          </cell>
          <cell r="G10">
            <v>1666.6666666666667</v>
          </cell>
        </row>
        <row r="11">
          <cell r="A11">
            <v>2010</v>
          </cell>
          <cell r="B11" t="str">
            <v>Depósitos à Vista</v>
          </cell>
          <cell r="C11">
            <v>180000</v>
          </cell>
          <cell r="D11">
            <v>260000</v>
          </cell>
          <cell r="E11">
            <v>-80000</v>
          </cell>
          <cell r="F11">
            <v>0</v>
          </cell>
          <cell r="G11">
            <v>80000</v>
          </cell>
        </row>
        <row r="12">
          <cell r="A12">
            <v>2020</v>
          </cell>
          <cell r="B12" t="str">
            <v>Depósitos a Prazo</v>
          </cell>
          <cell r="C12">
            <v>0</v>
          </cell>
          <cell r="D12">
            <v>150497.95184234178</v>
          </cell>
          <cell r="E12">
            <v>-150497.95184234178</v>
          </cell>
          <cell r="F12">
            <v>0</v>
          </cell>
          <cell r="G12">
            <v>150497.95184234178</v>
          </cell>
        </row>
        <row r="13">
          <cell r="A13">
            <v>2030</v>
          </cell>
          <cell r="B13" t="str">
            <v>Empréstimos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2040</v>
          </cell>
          <cell r="B14" t="str">
            <v>Capital Social</v>
          </cell>
          <cell r="C14">
            <v>0</v>
          </cell>
          <cell r="D14">
            <v>1000000</v>
          </cell>
          <cell r="E14">
            <v>-1000000</v>
          </cell>
          <cell r="F14">
            <v>0</v>
          </cell>
          <cell r="G14">
            <v>1000000</v>
          </cell>
        </row>
        <row r="15">
          <cell r="A15">
            <v>2080</v>
          </cell>
          <cell r="B15" t="str">
            <v>Lucros Acumulados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>
            <v>3010</v>
          </cell>
          <cell r="B16" t="str">
            <v>Rendas de Empréstimos</v>
          </cell>
          <cell r="C16">
            <v>0</v>
          </cell>
          <cell r="D16">
            <v>4749.8359597495419</v>
          </cell>
          <cell r="E16">
            <v>-4749.8359597495419</v>
          </cell>
          <cell r="F16">
            <v>0</v>
          </cell>
          <cell r="G16">
            <v>4749.8359597495419</v>
          </cell>
        </row>
        <row r="17">
          <cell r="A17">
            <v>3020</v>
          </cell>
          <cell r="B17" t="str">
            <v>Despesas de Empréstimos</v>
          </cell>
          <cell r="C17">
            <v>497.9518423417706</v>
          </cell>
          <cell r="D17">
            <v>0</v>
          </cell>
          <cell r="E17">
            <v>497.9518423417706</v>
          </cell>
          <cell r="F17">
            <v>497.9518423417706</v>
          </cell>
          <cell r="G17">
            <v>0</v>
          </cell>
        </row>
        <row r="18">
          <cell r="A18">
            <v>3030</v>
          </cell>
          <cell r="B18" t="str">
            <v>Despesas de Depreciação</v>
          </cell>
          <cell r="C18">
            <v>1666.6666666666667</v>
          </cell>
          <cell r="D18">
            <v>0</v>
          </cell>
          <cell r="E18">
            <v>1666.6666666666667</v>
          </cell>
          <cell r="F18">
            <v>1666.6666666666667</v>
          </cell>
          <cell r="G18">
            <v>0</v>
          </cell>
        </row>
        <row r="19">
          <cell r="A19">
            <v>3040</v>
          </cell>
          <cell r="B19" t="str">
            <v>Despesas de PDD</v>
          </cell>
          <cell r="C19">
            <v>304.68503003532408</v>
          </cell>
          <cell r="D19">
            <v>0</v>
          </cell>
          <cell r="E19">
            <v>304.68503003532408</v>
          </cell>
          <cell r="F19">
            <v>304.68503003532408</v>
          </cell>
          <cell r="G19">
            <v>0</v>
          </cell>
        </row>
      </sheetData>
      <sheetData sheetId="3" refreshError="1"/>
      <sheetData sheetId="4" refreshError="1"/>
      <sheetData sheetId="5">
        <row r="3">
          <cell r="A3">
            <v>1010</v>
          </cell>
          <cell r="B3">
            <v>1</v>
          </cell>
          <cell r="C3" t="str">
            <v>Caixa</v>
          </cell>
          <cell r="D3">
            <v>1</v>
          </cell>
          <cell r="E3" t="str">
            <v>Ativo</v>
          </cell>
          <cell r="F3">
            <v>1</v>
          </cell>
        </row>
        <row r="4">
          <cell r="A4">
            <v>1020</v>
          </cell>
          <cell r="B4">
            <v>2</v>
          </cell>
          <cell r="C4" t="str">
            <v>Aplicações a curto prazo</v>
          </cell>
          <cell r="D4">
            <v>1</v>
          </cell>
          <cell r="E4" t="str">
            <v>Ativo</v>
          </cell>
          <cell r="F4">
            <v>1</v>
          </cell>
        </row>
        <row r="5">
          <cell r="A5">
            <v>1030</v>
          </cell>
          <cell r="B5">
            <v>3</v>
          </cell>
          <cell r="C5" t="str">
            <v>Empréstimos</v>
          </cell>
          <cell r="D5">
            <v>1</v>
          </cell>
          <cell r="E5" t="str">
            <v>Ativo</v>
          </cell>
          <cell r="F5">
            <v>1</v>
          </cell>
        </row>
        <row r="6">
          <cell r="A6">
            <v>1031</v>
          </cell>
          <cell r="B6">
            <v>4</v>
          </cell>
          <cell r="C6" t="str">
            <v>(-) PDD</v>
          </cell>
          <cell r="D6">
            <v>1</v>
          </cell>
          <cell r="E6" t="str">
            <v>Ativo</v>
          </cell>
          <cell r="F6">
            <v>1</v>
          </cell>
        </row>
        <row r="7">
          <cell r="A7">
            <v>1050</v>
          </cell>
          <cell r="B7">
            <v>5</v>
          </cell>
          <cell r="C7" t="str">
            <v>Imobilizado</v>
          </cell>
          <cell r="D7">
            <v>1</v>
          </cell>
          <cell r="E7" t="str">
            <v>Ativo</v>
          </cell>
          <cell r="F7">
            <v>2</v>
          </cell>
        </row>
        <row r="8">
          <cell r="A8">
            <v>1051</v>
          </cell>
          <cell r="B8">
            <v>6</v>
          </cell>
          <cell r="C8" t="str">
            <v>(-) Deprec. Acumulada</v>
          </cell>
          <cell r="D8">
            <v>1</v>
          </cell>
          <cell r="E8" t="str">
            <v>Ativo</v>
          </cell>
          <cell r="F8">
            <v>2</v>
          </cell>
        </row>
        <row r="9">
          <cell r="A9">
            <v>2010</v>
          </cell>
          <cell r="B9">
            <v>1</v>
          </cell>
          <cell r="C9" t="str">
            <v>Depósitos à Vista</v>
          </cell>
          <cell r="D9">
            <v>2</v>
          </cell>
          <cell r="E9" t="str">
            <v>Passivo</v>
          </cell>
          <cell r="F9">
            <v>1</v>
          </cell>
        </row>
        <row r="10">
          <cell r="A10">
            <v>2020</v>
          </cell>
          <cell r="B10">
            <v>2</v>
          </cell>
          <cell r="C10" t="str">
            <v>Depósitos a Prazo</v>
          </cell>
          <cell r="D10">
            <v>2</v>
          </cell>
          <cell r="E10" t="str">
            <v>Passivo</v>
          </cell>
          <cell r="F10">
            <v>1</v>
          </cell>
        </row>
        <row r="11">
          <cell r="A11">
            <v>2030</v>
          </cell>
          <cell r="B11">
            <v>3</v>
          </cell>
          <cell r="C11" t="str">
            <v>Empréstimos</v>
          </cell>
          <cell r="D11">
            <v>2</v>
          </cell>
          <cell r="E11" t="str">
            <v>Passivo</v>
          </cell>
          <cell r="F11">
            <v>2</v>
          </cell>
        </row>
        <row r="12">
          <cell r="A12">
            <v>2040</v>
          </cell>
          <cell r="B12">
            <v>4</v>
          </cell>
          <cell r="C12" t="str">
            <v>Capital Social</v>
          </cell>
          <cell r="D12">
            <v>2</v>
          </cell>
          <cell r="E12" t="str">
            <v>Passivo</v>
          </cell>
          <cell r="F12">
            <v>2</v>
          </cell>
        </row>
        <row r="13">
          <cell r="A13">
            <v>2080</v>
          </cell>
          <cell r="B13">
            <v>5</v>
          </cell>
          <cell r="C13" t="str">
            <v>Lucros Acumulados</v>
          </cell>
          <cell r="D13">
            <v>2</v>
          </cell>
          <cell r="E13" t="str">
            <v>Passivo</v>
          </cell>
          <cell r="F13">
            <v>2</v>
          </cell>
        </row>
        <row r="14">
          <cell r="A14">
            <v>3010</v>
          </cell>
          <cell r="B14">
            <v>1</v>
          </cell>
          <cell r="C14" t="str">
            <v>Rendas de Empréstimos</v>
          </cell>
          <cell r="D14">
            <v>3</v>
          </cell>
          <cell r="E14" t="str">
            <v>Resultado</v>
          </cell>
          <cell r="F14">
            <v>1</v>
          </cell>
        </row>
        <row r="15">
          <cell r="A15">
            <v>3020</v>
          </cell>
          <cell r="B15">
            <v>2</v>
          </cell>
          <cell r="C15" t="str">
            <v>Despesas de Empréstimos</v>
          </cell>
          <cell r="D15">
            <v>3</v>
          </cell>
          <cell r="E15" t="str">
            <v>Resultado</v>
          </cell>
          <cell r="F15">
            <v>2</v>
          </cell>
        </row>
        <row r="16">
          <cell r="A16">
            <v>3030</v>
          </cell>
          <cell r="B16">
            <v>3</v>
          </cell>
          <cell r="C16" t="str">
            <v>Despesas de Depreciação</v>
          </cell>
          <cell r="D16">
            <v>3</v>
          </cell>
          <cell r="E16" t="str">
            <v>Resultado</v>
          </cell>
          <cell r="F16">
            <v>3</v>
          </cell>
        </row>
        <row r="17">
          <cell r="A17">
            <v>3040</v>
          </cell>
          <cell r="B17">
            <v>4</v>
          </cell>
          <cell r="C17" t="str">
            <v>Despesas de PDD</v>
          </cell>
          <cell r="D17">
            <v>3</v>
          </cell>
          <cell r="E17" t="str">
            <v>Resultado</v>
          </cell>
          <cell r="F17">
            <v>4</v>
          </cell>
        </row>
      </sheetData>
      <sheetData sheetId="6">
        <row r="2">
          <cell r="A2">
            <v>1</v>
          </cell>
          <cell r="B2" t="str">
            <v>Ativo</v>
          </cell>
        </row>
        <row r="3">
          <cell r="A3">
            <v>2</v>
          </cell>
          <cell r="B3" t="str">
            <v>Passivo</v>
          </cell>
        </row>
        <row r="4">
          <cell r="A4">
            <v>3</v>
          </cell>
          <cell r="B4" t="str">
            <v>Resultado</v>
          </cell>
        </row>
      </sheetData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44"/>
  <sheetViews>
    <sheetView tabSelected="1" zoomScaleNormal="100" zoomScaleSheetLayoutView="100" workbookViewId="0">
      <selection activeCell="A16" sqref="A16"/>
    </sheetView>
  </sheetViews>
  <sheetFormatPr defaultRowHeight="14.25" x14ac:dyDescent="0.3"/>
  <cols>
    <col min="1" max="1" width="26.140625" style="7" customWidth="1"/>
    <col min="2" max="2" width="15.140625" style="6" bestFit="1" customWidth="1"/>
    <col min="3" max="3" width="12.42578125" style="6" customWidth="1"/>
    <col min="4" max="4" width="14.85546875" style="55" customWidth="1"/>
    <col min="5" max="5" width="10.85546875" style="4" bestFit="1" customWidth="1"/>
    <col min="6" max="6" width="8.28515625" style="5" bestFit="1" customWidth="1"/>
    <col min="7" max="7" width="4" style="5" bestFit="1" customWidth="1"/>
    <col min="8" max="8" width="30.28515625" style="6" customWidth="1"/>
    <col min="9" max="9" width="34.140625" style="6" customWidth="1"/>
    <col min="10" max="10" width="34.85546875" style="6" customWidth="1"/>
    <col min="11" max="11" width="47.7109375" style="6" customWidth="1"/>
    <col min="12" max="16384" width="9.140625" style="6"/>
  </cols>
  <sheetData>
    <row r="2" spans="1:7" x14ac:dyDescent="0.3">
      <c r="A2" s="121" t="s">
        <v>79</v>
      </c>
      <c r="B2" s="2"/>
      <c r="C2" s="2"/>
      <c r="D2" s="3"/>
    </row>
    <row r="3" spans="1:7" x14ac:dyDescent="0.3">
      <c r="A3" s="1" t="s">
        <v>78</v>
      </c>
      <c r="C3" s="8"/>
      <c r="D3" s="3"/>
    </row>
    <row r="4" spans="1:7" x14ac:dyDescent="0.3">
      <c r="A4" s="9" t="s">
        <v>69</v>
      </c>
      <c r="B4" s="10"/>
      <c r="C4" s="2"/>
      <c r="D4" s="3"/>
    </row>
    <row r="5" spans="1:7" x14ac:dyDescent="0.3">
      <c r="A5" s="9" t="s">
        <v>0</v>
      </c>
      <c r="B5" s="10"/>
      <c r="C5" s="2"/>
      <c r="D5" s="3"/>
    </row>
    <row r="6" spans="1:7" x14ac:dyDescent="0.3">
      <c r="A6" s="9" t="s">
        <v>1</v>
      </c>
      <c r="B6" s="10"/>
      <c r="C6" s="2"/>
      <c r="D6" s="3"/>
    </row>
    <row r="7" spans="1:7" x14ac:dyDescent="0.3">
      <c r="A7" s="9" t="s">
        <v>2</v>
      </c>
      <c r="B7" s="10"/>
      <c r="C7" s="2"/>
      <c r="D7" s="3"/>
      <c r="E7" s="11"/>
    </row>
    <row r="8" spans="1:7" x14ac:dyDescent="0.3">
      <c r="A8" s="12" t="s">
        <v>3</v>
      </c>
      <c r="B8" s="13">
        <v>38414</v>
      </c>
      <c r="C8" s="14">
        <f>$C$9/(+B10+1)^(D9/360)</f>
        <v>834.0030310832002</v>
      </c>
      <c r="D8" s="15"/>
      <c r="E8" s="16"/>
      <c r="F8" s="17"/>
    </row>
    <row r="9" spans="1:7" x14ac:dyDescent="0.3">
      <c r="A9" s="18" t="s">
        <v>4</v>
      </c>
      <c r="B9" s="13">
        <v>38656</v>
      </c>
      <c r="C9" s="14">
        <v>1000</v>
      </c>
      <c r="D9" s="19">
        <f>+B9-B8</f>
        <v>242</v>
      </c>
      <c r="E9" s="16"/>
      <c r="F9" s="17"/>
    </row>
    <row r="10" spans="1:7" x14ac:dyDescent="0.3">
      <c r="A10" s="18" t="s">
        <v>5</v>
      </c>
      <c r="B10" s="20">
        <v>0.31</v>
      </c>
      <c r="D10" s="15"/>
      <c r="E10" s="21"/>
      <c r="F10" s="17"/>
    </row>
    <row r="11" spans="1:7" ht="27.75" x14ac:dyDescent="0.3">
      <c r="A11" s="22" t="s">
        <v>6</v>
      </c>
      <c r="B11" s="23" t="s">
        <v>7</v>
      </c>
      <c r="C11" s="24" t="s">
        <v>8</v>
      </c>
      <c r="D11" s="25"/>
      <c r="E11" s="21"/>
      <c r="F11" s="17"/>
    </row>
    <row r="12" spans="1:7" x14ac:dyDescent="0.3">
      <c r="A12" s="26" t="s">
        <v>9</v>
      </c>
      <c r="B12" s="27">
        <f>+C12-C8</f>
        <v>17.701053057676631</v>
      </c>
      <c r="C12" s="28">
        <f>+C8*(1+B10)^(D12/360)</f>
        <v>851.70408414087683</v>
      </c>
      <c r="D12" s="16">
        <f>+E12-B8</f>
        <v>28</v>
      </c>
      <c r="E12" s="29">
        <v>38442</v>
      </c>
      <c r="F12" s="17"/>
      <c r="G12" s="17"/>
    </row>
    <row r="13" spans="1:7" x14ac:dyDescent="0.3">
      <c r="A13" s="26" t="s">
        <v>10</v>
      </c>
      <c r="B13" s="27">
        <f>+C13-C12</f>
        <v>8.345572079241947</v>
      </c>
      <c r="C13" s="28">
        <f>C12*(1+$B$10)^(G18/360)</f>
        <v>860.04965622011878</v>
      </c>
      <c r="D13" s="25"/>
      <c r="E13" s="29">
        <f>+B14</f>
        <v>38455</v>
      </c>
      <c r="F13" s="16"/>
      <c r="G13" s="17"/>
    </row>
    <row r="14" spans="1:7" x14ac:dyDescent="0.3">
      <c r="A14" s="12" t="s">
        <v>11</v>
      </c>
      <c r="B14" s="13">
        <v>38455</v>
      </c>
      <c r="C14" s="2"/>
      <c r="D14" s="15"/>
      <c r="E14" s="30"/>
      <c r="F14" s="17"/>
    </row>
    <row r="15" spans="1:7" x14ac:dyDescent="0.3">
      <c r="A15" s="31" t="s">
        <v>80</v>
      </c>
      <c r="B15" s="32"/>
      <c r="C15" s="33"/>
      <c r="D15" s="15"/>
      <c r="E15" s="30"/>
      <c r="F15" s="17"/>
      <c r="G15" s="17"/>
    </row>
    <row r="16" spans="1:7" x14ac:dyDescent="0.3">
      <c r="A16" s="6"/>
      <c r="B16" s="18" t="s">
        <v>5</v>
      </c>
      <c r="C16" s="34" t="s">
        <v>12</v>
      </c>
      <c r="D16" s="15" t="s">
        <v>13</v>
      </c>
      <c r="E16" s="30"/>
      <c r="F16" s="17"/>
      <c r="G16" s="17"/>
    </row>
    <row r="17" spans="1:11" x14ac:dyDescent="0.3">
      <c r="A17" s="18" t="s">
        <v>14</v>
      </c>
      <c r="B17" s="20">
        <v>0.18</v>
      </c>
      <c r="C17" s="35">
        <f>$C$9/(+B17+1)^(F17/360)</f>
        <v>906.29616046189869</v>
      </c>
      <c r="D17" s="36">
        <f>+C12</f>
        <v>851.70408414087683</v>
      </c>
      <c r="E17" s="29">
        <f>+E12</f>
        <v>38442</v>
      </c>
      <c r="F17" s="37">
        <f>+B9-E17</f>
        <v>214</v>
      </c>
      <c r="G17" s="16">
        <f>+E17-B8</f>
        <v>28</v>
      </c>
    </row>
    <row r="18" spans="1:11" x14ac:dyDescent="0.3">
      <c r="A18" s="18" t="s">
        <v>15</v>
      </c>
      <c r="B18" s="20">
        <v>0.14000000000000001</v>
      </c>
      <c r="C18" s="35">
        <f>$C$9/(+B18+1)^(F18/360)</f>
        <v>929.45447914070712</v>
      </c>
      <c r="D18" s="38">
        <f>+C13</f>
        <v>860.04965622011878</v>
      </c>
      <c r="E18" s="29">
        <f>+B14</f>
        <v>38455</v>
      </c>
      <c r="F18" s="16">
        <f>+B9-E18</f>
        <v>201</v>
      </c>
      <c r="G18" s="16">
        <f>+E18-E17</f>
        <v>13</v>
      </c>
    </row>
    <row r="19" spans="1:11" hidden="1" x14ac:dyDescent="0.3">
      <c r="A19" s="31"/>
      <c r="B19" s="10"/>
      <c r="C19" s="39"/>
      <c r="D19" s="15"/>
      <c r="E19" s="29"/>
      <c r="F19" s="40"/>
      <c r="G19" s="17"/>
    </row>
    <row r="20" spans="1:11" hidden="1" x14ac:dyDescent="0.3">
      <c r="A20" s="18"/>
      <c r="B20" s="18"/>
      <c r="C20" s="41"/>
      <c r="D20" s="15"/>
      <c r="E20" s="29"/>
      <c r="F20" s="40"/>
      <c r="G20" s="17"/>
    </row>
    <row r="21" spans="1:11" hidden="1" x14ac:dyDescent="0.3">
      <c r="A21" s="18"/>
      <c r="B21" s="42"/>
      <c r="C21" s="35"/>
      <c r="D21" s="15"/>
      <c r="E21" s="29">
        <f>+E17</f>
        <v>38442</v>
      </c>
      <c r="F21" s="40">
        <f>+F17</f>
        <v>214</v>
      </c>
      <c r="G21" s="17"/>
    </row>
    <row r="22" spans="1:11" hidden="1" x14ac:dyDescent="0.3">
      <c r="A22" s="18"/>
      <c r="B22" s="42"/>
      <c r="C22" s="35"/>
      <c r="D22" s="15"/>
      <c r="E22" s="29">
        <f>+B14</f>
        <v>38455</v>
      </c>
      <c r="F22" s="40">
        <f>+F18</f>
        <v>201</v>
      </c>
      <c r="G22" s="17"/>
    </row>
    <row r="23" spans="1:11" x14ac:dyDescent="0.3">
      <c r="A23" s="9" t="s">
        <v>16</v>
      </c>
      <c r="C23" s="43"/>
      <c r="D23" s="44"/>
      <c r="E23" s="45"/>
      <c r="F23" s="46"/>
    </row>
    <row r="24" spans="1:11" x14ac:dyDescent="0.3">
      <c r="A24" s="47" t="s">
        <v>17</v>
      </c>
      <c r="B24" s="82"/>
      <c r="C24" s="129"/>
      <c r="D24" s="130"/>
      <c r="E24" s="45"/>
      <c r="F24" s="46"/>
    </row>
    <row r="25" spans="1:11" x14ac:dyDescent="0.3">
      <c r="A25" s="18" t="s">
        <v>18</v>
      </c>
      <c r="B25" s="78"/>
      <c r="C25" s="79">
        <f>+C8</f>
        <v>834.0030310832002</v>
      </c>
      <c r="D25" s="80"/>
      <c r="E25" s="11"/>
      <c r="F25" s="46"/>
    </row>
    <row r="26" spans="1:11" ht="27.75" x14ac:dyDescent="0.3">
      <c r="A26" s="18" t="s">
        <v>19</v>
      </c>
      <c r="B26" s="79">
        <f>+C26-C25</f>
        <v>17.701053057676631</v>
      </c>
      <c r="C26" s="79">
        <f>+C12</f>
        <v>851.70408414087683</v>
      </c>
      <c r="D26" s="80"/>
      <c r="E26" s="11"/>
      <c r="F26" s="46"/>
    </row>
    <row r="27" spans="1:11" ht="27.75" x14ac:dyDescent="0.3">
      <c r="A27" s="18" t="s">
        <v>20</v>
      </c>
      <c r="B27" s="79">
        <f>+B13</f>
        <v>8.345572079241947</v>
      </c>
      <c r="C27" s="79">
        <f>+D18</f>
        <v>860.04965622011878</v>
      </c>
      <c r="D27" s="80"/>
      <c r="E27" s="11"/>
      <c r="F27" s="46"/>
    </row>
    <row r="28" spans="1:11" ht="27.75" x14ac:dyDescent="0.3">
      <c r="A28" s="18" t="s">
        <v>21</v>
      </c>
      <c r="B28" s="79">
        <f>+C18-C27</f>
        <v>69.404822920588344</v>
      </c>
      <c r="C28" s="79">
        <f>+C18</f>
        <v>929.45447914070712</v>
      </c>
      <c r="D28" s="80"/>
      <c r="E28" s="11"/>
      <c r="F28" s="46"/>
    </row>
    <row r="29" spans="1:11" x14ac:dyDescent="0.3">
      <c r="B29" s="81">
        <f>SUM(B26:B28)</f>
        <v>95.451448057506923</v>
      </c>
      <c r="C29" s="82"/>
      <c r="D29" s="80"/>
      <c r="E29" s="11"/>
      <c r="F29" s="46"/>
    </row>
    <row r="30" spans="1:11" s="5" customFormat="1" x14ac:dyDescent="0.3">
      <c r="A30" s="48" t="s">
        <v>22</v>
      </c>
      <c r="B30" s="82"/>
      <c r="C30" s="82"/>
      <c r="D30" s="80"/>
      <c r="E30" s="11"/>
      <c r="F30" s="46"/>
      <c r="H30" s="6"/>
      <c r="I30" s="6"/>
      <c r="J30" s="6"/>
      <c r="K30" s="6"/>
    </row>
    <row r="31" spans="1:11" s="5" customFormat="1" x14ac:dyDescent="0.3">
      <c r="A31" s="49"/>
      <c r="B31" s="78"/>
      <c r="C31" s="83"/>
      <c r="D31" s="83"/>
      <c r="E31" s="50"/>
      <c r="F31" s="46"/>
      <c r="H31" s="6"/>
      <c r="I31" s="6"/>
      <c r="J31" s="6"/>
      <c r="K31" s="6"/>
    </row>
    <row r="32" spans="1:11" s="5" customFormat="1" x14ac:dyDescent="0.3">
      <c r="A32" s="18" t="s">
        <v>23</v>
      </c>
      <c r="B32" s="84"/>
      <c r="C32" s="79">
        <f>+C25</f>
        <v>834.0030310832002</v>
      </c>
      <c r="D32" s="80"/>
      <c r="E32" s="50"/>
      <c r="F32" s="46"/>
      <c r="H32" s="6"/>
      <c r="I32" s="6"/>
      <c r="J32" s="6"/>
      <c r="K32" s="6"/>
    </row>
    <row r="33" spans="1:11" s="5" customFormat="1" ht="27.75" x14ac:dyDescent="0.3">
      <c r="A33" s="51" t="s">
        <v>24</v>
      </c>
      <c r="B33" s="85">
        <f>+B12</f>
        <v>17.701053057676631</v>
      </c>
      <c r="C33" s="86">
        <f>+B33+C32</f>
        <v>851.70408414087683</v>
      </c>
      <c r="D33" s="84"/>
      <c r="F33" s="52"/>
      <c r="H33" s="6"/>
      <c r="I33" s="6"/>
      <c r="J33" s="6"/>
      <c r="K33" s="6"/>
    </row>
    <row r="34" spans="1:11" s="5" customFormat="1" ht="27.75" x14ac:dyDescent="0.3">
      <c r="A34" s="51" t="s">
        <v>25</v>
      </c>
      <c r="B34" s="85">
        <f>+C34-C32-B33</f>
        <v>54.592076321021864</v>
      </c>
      <c r="C34" s="85">
        <f>+C17</f>
        <v>906.29616046189869</v>
      </c>
      <c r="D34" s="84"/>
      <c r="E34" s="53"/>
      <c r="F34" s="52"/>
      <c r="H34" s="6"/>
      <c r="I34" s="6"/>
      <c r="J34" s="6"/>
      <c r="K34" s="6"/>
    </row>
    <row r="35" spans="1:11" s="5" customFormat="1" ht="27.75" x14ac:dyDescent="0.3">
      <c r="A35" s="18" t="s">
        <v>26</v>
      </c>
      <c r="B35" s="85">
        <f>+C13-D17</f>
        <v>8.345572079241947</v>
      </c>
      <c r="C35" s="86">
        <f>+C34+B35</f>
        <v>914.64173254114064</v>
      </c>
      <c r="D35" s="84"/>
      <c r="E35" s="54"/>
      <c r="H35" s="6"/>
      <c r="I35" s="6"/>
      <c r="J35" s="6"/>
      <c r="K35" s="6"/>
    </row>
    <row r="36" spans="1:11" s="5" customFormat="1" ht="27.75" x14ac:dyDescent="0.3">
      <c r="A36" s="18" t="s">
        <v>27</v>
      </c>
      <c r="B36" s="85">
        <f>+C36-C34-B35</f>
        <v>14.812746599566481</v>
      </c>
      <c r="C36" s="85">
        <f>+C18</f>
        <v>929.45447914070712</v>
      </c>
      <c r="D36" s="84"/>
      <c r="E36" s="53"/>
      <c r="H36" s="6"/>
      <c r="I36" s="6"/>
      <c r="J36" s="6"/>
      <c r="K36" s="6"/>
    </row>
    <row r="37" spans="1:11" s="5" customFormat="1" x14ac:dyDescent="0.3">
      <c r="A37" s="18"/>
      <c r="B37" s="87">
        <f>SUM(B33:B36)</f>
        <v>95.451448057506923</v>
      </c>
      <c r="C37" s="87"/>
      <c r="D37" s="87"/>
      <c r="E37" s="53"/>
      <c r="H37" s="6"/>
      <c r="I37" s="6"/>
      <c r="J37" s="6"/>
      <c r="K37" s="6"/>
    </row>
    <row r="38" spans="1:11" s="5" customFormat="1" x14ac:dyDescent="0.3">
      <c r="A38" s="48" t="str">
        <f>+A7</f>
        <v>Título 3. Disponível para venda</v>
      </c>
      <c r="B38" s="82"/>
      <c r="C38" s="82"/>
      <c r="D38" s="80"/>
      <c r="E38" s="11"/>
      <c r="F38" s="46"/>
      <c r="H38" s="6"/>
      <c r="I38" s="6"/>
      <c r="J38" s="6"/>
      <c r="K38" s="6"/>
    </row>
    <row r="39" spans="1:11" s="5" customFormat="1" x14ac:dyDescent="0.3">
      <c r="A39" s="18" t="s">
        <v>28</v>
      </c>
      <c r="B39" s="84"/>
      <c r="C39" s="79">
        <f>+C32</f>
        <v>834.0030310832002</v>
      </c>
      <c r="D39" s="80"/>
      <c r="E39" s="11"/>
      <c r="F39" s="46"/>
      <c r="H39" s="6"/>
      <c r="I39" s="6"/>
      <c r="J39" s="6"/>
      <c r="K39" s="6"/>
    </row>
    <row r="40" spans="1:11" s="5" customFormat="1" ht="27.75" x14ac:dyDescent="0.3">
      <c r="A40" s="51" t="s">
        <v>29</v>
      </c>
      <c r="B40" s="85">
        <f>+B33</f>
        <v>17.701053057676631</v>
      </c>
      <c r="C40" s="86">
        <f>+C39+B40</f>
        <v>851.70408414087683</v>
      </c>
      <c r="D40" s="80"/>
      <c r="E40" s="11"/>
      <c r="F40" s="46"/>
      <c r="H40" s="6"/>
      <c r="I40" s="6"/>
      <c r="J40" s="6"/>
      <c r="K40" s="6"/>
    </row>
    <row r="41" spans="1:11" ht="27.75" x14ac:dyDescent="0.3">
      <c r="A41" s="51" t="s">
        <v>30</v>
      </c>
      <c r="B41" s="85">
        <f>+B34</f>
        <v>54.592076321021864</v>
      </c>
      <c r="C41" s="85">
        <f>+C34</f>
        <v>906.29616046189869</v>
      </c>
      <c r="D41" s="80"/>
    </row>
    <row r="42" spans="1:11" ht="27.75" x14ac:dyDescent="0.3">
      <c r="A42" s="18" t="s">
        <v>31</v>
      </c>
      <c r="B42" s="85">
        <f>+B35</f>
        <v>8.345572079241947</v>
      </c>
      <c r="C42" s="86">
        <f>+C41+B42</f>
        <v>914.64173254114064</v>
      </c>
      <c r="D42" s="80"/>
    </row>
    <row r="43" spans="1:11" ht="27.75" x14ac:dyDescent="0.3">
      <c r="A43" s="18" t="s">
        <v>32</v>
      </c>
      <c r="B43" s="85">
        <f>+B36</f>
        <v>14.812746599566481</v>
      </c>
      <c r="C43" s="85">
        <f>+C36</f>
        <v>929.45447914070712</v>
      </c>
      <c r="D43" s="80"/>
    </row>
    <row r="44" spans="1:11" x14ac:dyDescent="0.3">
      <c r="A44" s="18"/>
      <c r="B44" s="87">
        <f>SUM(B40:B43)</f>
        <v>95.451448057506923</v>
      </c>
      <c r="C44" s="87"/>
      <c r="D44" s="80"/>
    </row>
  </sheetData>
  <pageMargins left="0.27559055118110237" right="0.27559055118110237" top="0.35433070866141736" bottom="0.15748031496062992" header="0.23622047244094491" footer="0.11811023622047245"/>
  <pageSetup paperSize="9" orientation="portrait" horizontalDpi="4294967294" r:id="rId1"/>
  <headerFooter alignWithMargins="0"/>
  <colBreaks count="1" manualBreakCount="1">
    <brk id="7" min="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36"/>
  <sheetViews>
    <sheetView workbookViewId="0">
      <selection activeCell="C12" sqref="C12"/>
    </sheetView>
  </sheetViews>
  <sheetFormatPr defaultRowHeight="16.5" customHeight="1" x14ac:dyDescent="0.25"/>
  <cols>
    <col min="1" max="1" width="38.85546875" style="56" customWidth="1"/>
    <col min="2" max="2" width="24.42578125" style="56" customWidth="1"/>
    <col min="3" max="3" width="25.7109375" style="57" customWidth="1"/>
    <col min="4" max="4" width="15.7109375" style="56" customWidth="1"/>
    <col min="5" max="5" width="3.85546875" style="56" customWidth="1"/>
    <col min="6" max="6" width="7.140625" style="105" bestFit="1" customWidth="1"/>
    <col min="7" max="7" width="17" style="95" customWidth="1"/>
    <col min="8" max="8" width="15.7109375" style="95" customWidth="1"/>
    <col min="9" max="9" width="3.7109375" style="95" customWidth="1"/>
    <col min="10" max="10" width="7.140625" style="95" bestFit="1" customWidth="1"/>
    <col min="11" max="11" width="14.5703125" style="103" customWidth="1"/>
    <col min="12" max="12" width="17" style="95" customWidth="1"/>
    <col min="13" max="13" width="5" style="56" customWidth="1"/>
    <col min="14" max="24" width="0" style="56" hidden="1" customWidth="1"/>
    <col min="25" max="16384" width="9.140625" style="56"/>
  </cols>
  <sheetData>
    <row r="1" spans="1:15" ht="16.5" customHeight="1" x14ac:dyDescent="0.25">
      <c r="F1" s="102"/>
    </row>
    <row r="2" spans="1:15" ht="16.5" customHeight="1" x14ac:dyDescent="0.25">
      <c r="A2" s="58" t="str">
        <f>+'1.IF_Dados_'!A3</f>
        <v>IF - CONTABILIZAÇÃO - CASO 1</v>
      </c>
      <c r="B2" s="59"/>
      <c r="C2" s="60"/>
      <c r="D2" s="59"/>
      <c r="F2" s="126" t="s">
        <v>33</v>
      </c>
      <c r="G2" s="126"/>
      <c r="H2" s="126"/>
      <c r="J2" s="127" t="s">
        <v>34</v>
      </c>
      <c r="K2" s="127"/>
      <c r="L2" s="127"/>
      <c r="N2" s="56" t="s">
        <v>35</v>
      </c>
    </row>
    <row r="3" spans="1:15" ht="27.75" customHeight="1" x14ac:dyDescent="0.25">
      <c r="A3" s="61"/>
      <c r="B3" s="62" t="s">
        <v>36</v>
      </c>
      <c r="C3" s="63"/>
      <c r="D3" s="61"/>
      <c r="F3" s="104" t="s">
        <v>37</v>
      </c>
      <c r="G3" s="128" t="s">
        <v>70</v>
      </c>
      <c r="H3" s="128"/>
      <c r="J3" s="99" t="s">
        <v>37</v>
      </c>
      <c r="K3" s="123" t="s">
        <v>75</v>
      </c>
      <c r="L3" s="125"/>
      <c r="N3" s="56" t="e">
        <f>#REF!</f>
        <v>#REF!</v>
      </c>
      <c r="O3" s="65" t="e">
        <f>#REF!</f>
        <v>#REF!</v>
      </c>
    </row>
    <row r="4" spans="1:15" s="68" customFormat="1" ht="16.5" customHeight="1" x14ac:dyDescent="0.25">
      <c r="A4" s="61"/>
      <c r="B4" s="66" t="s">
        <v>38</v>
      </c>
      <c r="C4" s="67" t="s">
        <v>39</v>
      </c>
      <c r="D4" s="66" t="s">
        <v>40</v>
      </c>
      <c r="F4" s="104"/>
      <c r="G4" s="104" t="s">
        <v>41</v>
      </c>
      <c r="H4" s="104" t="s">
        <v>42</v>
      </c>
      <c r="I4" s="105"/>
      <c r="J4" s="99"/>
      <c r="K4" s="106" t="s">
        <v>41</v>
      </c>
      <c r="L4" s="104" t="s">
        <v>42</v>
      </c>
      <c r="N4" s="68" t="e">
        <f>#REF!</f>
        <v>#REF!</v>
      </c>
      <c r="O4" s="69" t="e">
        <f>#REF!</f>
        <v>#REF!</v>
      </c>
    </row>
    <row r="5" spans="1:15" ht="16.5" customHeight="1" x14ac:dyDescent="0.25">
      <c r="A5" s="70" t="str">
        <f>+'1.IF_Dados_'!A5</f>
        <v>Título 1. Mantido até o vencimento</v>
      </c>
      <c r="B5" s="88"/>
      <c r="C5" s="89"/>
      <c r="D5" s="88"/>
      <c r="F5" s="104" t="s">
        <v>43</v>
      </c>
      <c r="G5" s="114"/>
      <c r="H5" s="119">
        <f>+D6</f>
        <v>834.0030310832002</v>
      </c>
      <c r="J5" s="99" t="str">
        <f>+F33</f>
        <v>3.3.</v>
      </c>
      <c r="K5" s="114"/>
      <c r="L5" s="114">
        <f>+G33</f>
        <v>54.592076321021864</v>
      </c>
      <c r="N5" s="56" t="e">
        <f>#REF!</f>
        <v>#REF!</v>
      </c>
      <c r="O5" s="65" t="e">
        <f>#REF!</f>
        <v>#REF!</v>
      </c>
    </row>
    <row r="6" spans="1:15" ht="16.5" customHeight="1" x14ac:dyDescent="0.25">
      <c r="A6" s="71" t="s">
        <v>18</v>
      </c>
      <c r="B6" s="90" t="str">
        <f>+G11</f>
        <v xml:space="preserve"> IF Titulo 1</v>
      </c>
      <c r="C6" s="91" t="str">
        <f>+G3</f>
        <v>DISPONIBILIDADE</v>
      </c>
      <c r="D6" s="92">
        <f>+'1.IF_Dados_'!C25</f>
        <v>834.0030310832002</v>
      </c>
      <c r="F6" s="104" t="str">
        <f>+F17</f>
        <v>1.5.</v>
      </c>
      <c r="G6" s="114">
        <f>+H17</f>
        <v>929.45447914070712</v>
      </c>
      <c r="H6" s="114"/>
      <c r="J6" s="108" t="s">
        <v>44</v>
      </c>
      <c r="K6" s="114"/>
      <c r="L6" s="115">
        <f>+G35</f>
        <v>14.812746599566481</v>
      </c>
      <c r="N6" s="56" t="e">
        <f>#REF!</f>
        <v>#REF!</v>
      </c>
      <c r="O6" s="65" t="e">
        <f>#REF!</f>
        <v>#REF!</v>
      </c>
    </row>
    <row r="7" spans="1:15" ht="32.25" customHeight="1" x14ac:dyDescent="0.25">
      <c r="A7" s="71" t="s">
        <v>19</v>
      </c>
      <c r="B7" s="90" t="str">
        <f>+G11</f>
        <v xml:space="preserve"> IF Titulo 1</v>
      </c>
      <c r="C7" s="91" t="str">
        <f>+K11</f>
        <v>RECEITA IF - RENDA DE TÍTULOS DE RENDA FIXA</v>
      </c>
      <c r="D7" s="92">
        <f>+'1.IF_Dados_'!B26</f>
        <v>17.701053057676631</v>
      </c>
      <c r="F7" s="104" t="str">
        <f>+F22</f>
        <v>2.1.</v>
      </c>
      <c r="H7" s="114">
        <f>+G22</f>
        <v>834.0030310832002</v>
      </c>
      <c r="J7" s="99" t="s">
        <v>45</v>
      </c>
      <c r="K7" s="120">
        <f>+L5+L6</f>
        <v>69.404822920588344</v>
      </c>
      <c r="L7" s="99"/>
      <c r="N7" s="56" t="e">
        <f>#REF!</f>
        <v>#REF!</v>
      </c>
      <c r="O7" s="65" t="e">
        <f>#REF!</f>
        <v>#REF!</v>
      </c>
    </row>
    <row r="8" spans="1:15" ht="29.25" customHeight="1" x14ac:dyDescent="0.25">
      <c r="A8" s="71" t="s">
        <v>20</v>
      </c>
      <c r="B8" s="90" t="str">
        <f>+G11</f>
        <v xml:space="preserve"> IF Titulo 1</v>
      </c>
      <c r="C8" s="91" t="str">
        <f>+K11</f>
        <v>RECEITA IF - RENDA DE TÍTULOS DE RENDA FIXA</v>
      </c>
      <c r="D8" s="92">
        <f>+'1.IF_Dados_'!B27</f>
        <v>8.345572079241947</v>
      </c>
      <c r="F8" s="104" t="str">
        <f>+F27</f>
        <v>2.6.</v>
      </c>
      <c r="G8" s="114">
        <f>+H27</f>
        <v>929.45447914070712</v>
      </c>
      <c r="H8" s="114"/>
      <c r="N8" s="56" t="e">
        <f>#REF!</f>
        <v>#REF!</v>
      </c>
      <c r="O8" s="65" t="e">
        <f>#REF!</f>
        <v>#REF!</v>
      </c>
    </row>
    <row r="9" spans="1:15" ht="28.5" customHeight="1" x14ac:dyDescent="0.25">
      <c r="A9" s="71" t="s">
        <v>46</v>
      </c>
      <c r="B9" s="90" t="str">
        <f>+G11</f>
        <v xml:space="preserve"> IF Titulo 1</v>
      </c>
      <c r="C9" s="91" t="str">
        <f>+K22</f>
        <v>RESULTADO -  AJUSTE POSITIVO AO VALOR DE MERCADO E LUCRO COM TITULO</v>
      </c>
      <c r="D9" s="92">
        <f>+'1.IF_Dados_'!B28</f>
        <v>69.404822920588344</v>
      </c>
      <c r="F9" s="104" t="str">
        <f>+F31</f>
        <v>3.1.</v>
      </c>
      <c r="G9" s="114"/>
      <c r="H9" s="117">
        <f>+G31</f>
        <v>834.0030310832002</v>
      </c>
      <c r="J9" s="126" t="s">
        <v>47</v>
      </c>
      <c r="K9" s="126"/>
      <c r="L9" s="126"/>
      <c r="N9" s="56" t="e">
        <f>#REF!</f>
        <v>#REF!</v>
      </c>
      <c r="O9" s="65" t="e">
        <f>#REF!</f>
        <v>#REF!</v>
      </c>
    </row>
    <row r="10" spans="1:15" ht="16.5" customHeight="1" x14ac:dyDescent="0.25">
      <c r="A10" s="71" t="s">
        <v>48</v>
      </c>
      <c r="B10" s="90" t="str">
        <f>+C6</f>
        <v>DISPONIBILIDADE</v>
      </c>
      <c r="C10" s="91" t="str">
        <f>+B6</f>
        <v xml:space="preserve"> IF Titulo 1</v>
      </c>
      <c r="D10" s="92">
        <f>+'1.IF_Dados_'!C28</f>
        <v>929.45447914070712</v>
      </c>
      <c r="F10" s="109"/>
      <c r="G10" s="110"/>
      <c r="H10" s="111"/>
      <c r="K10" s="95"/>
      <c r="N10" s="56" t="e">
        <f>#REF!</f>
        <v>#REF!</v>
      </c>
      <c r="O10" s="65" t="e">
        <f>#REF!</f>
        <v>#REF!</v>
      </c>
    </row>
    <row r="11" spans="1:15" ht="34.5" customHeight="1" x14ac:dyDescent="0.25">
      <c r="A11" s="73" t="s">
        <v>22</v>
      </c>
      <c r="B11" s="90"/>
      <c r="C11" s="91"/>
      <c r="D11" s="93"/>
      <c r="F11" s="104" t="s">
        <v>37</v>
      </c>
      <c r="G11" s="112" t="s">
        <v>72</v>
      </c>
      <c r="H11" s="113"/>
      <c r="J11" s="99" t="s">
        <v>37</v>
      </c>
      <c r="K11" s="123" t="s">
        <v>71</v>
      </c>
      <c r="L11" s="124"/>
      <c r="N11" s="56" t="e">
        <f>#REF!</f>
        <v>#REF!</v>
      </c>
      <c r="O11" s="65" t="e">
        <f>#REF!</f>
        <v>#REF!</v>
      </c>
    </row>
    <row r="12" spans="1:15" ht="16.5" customHeight="1" thickBot="1" x14ac:dyDescent="0.3">
      <c r="A12" s="74"/>
      <c r="B12" s="90"/>
      <c r="C12" s="91"/>
      <c r="D12" s="93"/>
      <c r="F12" s="104"/>
      <c r="G12" s="104" t="s">
        <v>41</v>
      </c>
      <c r="H12" s="104" t="s">
        <v>42</v>
      </c>
      <c r="J12" s="133"/>
      <c r="K12" s="132" t="s">
        <v>41</v>
      </c>
      <c r="L12" s="133" t="s">
        <v>42</v>
      </c>
      <c r="O12" s="65"/>
    </row>
    <row r="13" spans="1:15" ht="32.25" customHeight="1" x14ac:dyDescent="0.25">
      <c r="A13" s="71" t="s">
        <v>23</v>
      </c>
      <c r="B13" s="90" t="str">
        <f>+G20</f>
        <v>IF - Titulo 2</v>
      </c>
      <c r="C13" s="91" t="str">
        <f>+G3</f>
        <v>DISPONIBILIDADE</v>
      </c>
      <c r="D13" s="94">
        <f>+'1.IF_Dados_'!C32</f>
        <v>834.0030310832002</v>
      </c>
      <c r="F13" s="104" t="str">
        <f>+F5</f>
        <v>1.1</v>
      </c>
      <c r="G13" s="107">
        <f>+D6</f>
        <v>834.0030310832002</v>
      </c>
      <c r="H13" s="107"/>
      <c r="J13" s="146" t="str">
        <f>+F14</f>
        <v>1.2.</v>
      </c>
      <c r="K13" s="147"/>
      <c r="L13" s="148">
        <f>+G14</f>
        <v>17.701053057676631</v>
      </c>
      <c r="N13" s="56" t="e">
        <f>#REF!</f>
        <v>#REF!</v>
      </c>
      <c r="O13" s="65" t="e">
        <f>#REF!</f>
        <v>#REF!</v>
      </c>
    </row>
    <row r="14" spans="1:15" ht="27" customHeight="1" thickBot="1" x14ac:dyDescent="0.3">
      <c r="A14" s="75" t="s">
        <v>24</v>
      </c>
      <c r="B14" s="90" t="str">
        <f>+B13</f>
        <v>IF - Titulo 2</v>
      </c>
      <c r="C14" s="91" t="str">
        <f>+C7</f>
        <v>RECEITA IF - RENDA DE TÍTULOS DE RENDA FIXA</v>
      </c>
      <c r="D14" s="94">
        <f>+'1.IF_Dados_'!B33</f>
        <v>17.701053057676631</v>
      </c>
      <c r="F14" s="104" t="s">
        <v>49</v>
      </c>
      <c r="G14" s="107">
        <f>+D7</f>
        <v>17.701053057676631</v>
      </c>
      <c r="H14" s="107"/>
      <c r="J14" s="149" t="str">
        <f>+F15</f>
        <v>1.3.</v>
      </c>
      <c r="K14" s="150"/>
      <c r="L14" s="151">
        <f>+G15</f>
        <v>8.345572079241947</v>
      </c>
      <c r="N14" s="56" t="e">
        <f>#REF!</f>
        <v>#REF!</v>
      </c>
      <c r="O14" s="65" t="e">
        <f>#REF!</f>
        <v>#REF!</v>
      </c>
    </row>
    <row r="15" spans="1:15" ht="39" customHeight="1" x14ac:dyDescent="0.25">
      <c r="A15" s="75" t="s">
        <v>25</v>
      </c>
      <c r="B15" s="90" t="str">
        <f>+B14</f>
        <v>IF - Titulo 2</v>
      </c>
      <c r="C15" s="91" t="str">
        <f>+K22</f>
        <v>RESULTADO -  AJUSTE POSITIVO AO VALOR DE MERCADO E LUCRO COM TITULO</v>
      </c>
      <c r="D15" s="94">
        <f>+'1.IF_Dados_'!B34</f>
        <v>54.592076321021864</v>
      </c>
      <c r="F15" s="104" t="s">
        <v>50</v>
      </c>
      <c r="G15" s="107">
        <f>+D8</f>
        <v>8.345572079241947</v>
      </c>
      <c r="H15" s="107"/>
      <c r="J15" s="146" t="str">
        <f>+F23</f>
        <v>2.2.</v>
      </c>
      <c r="K15" s="147"/>
      <c r="L15" s="152">
        <f>+G23</f>
        <v>17.701053057676631</v>
      </c>
      <c r="N15" s="56" t="e">
        <f>#REF!</f>
        <v>#REF!</v>
      </c>
      <c r="O15" s="65" t="e">
        <f>#REF!</f>
        <v>#REF!</v>
      </c>
    </row>
    <row r="16" spans="1:15" ht="34.5" customHeight="1" thickBot="1" x14ac:dyDescent="0.3">
      <c r="A16" s="71" t="s">
        <v>26</v>
      </c>
      <c r="B16" s="90" t="str">
        <f>+B15</f>
        <v>IF - Titulo 2</v>
      </c>
      <c r="C16" s="91" t="str">
        <f>+C14</f>
        <v>RECEITA IF - RENDA DE TÍTULOS DE RENDA FIXA</v>
      </c>
      <c r="D16" s="94">
        <f>+'1.IF_Dados_'!B35</f>
        <v>8.345572079241947</v>
      </c>
      <c r="F16" s="104" t="s">
        <v>51</v>
      </c>
      <c r="G16" s="107">
        <f>+D9</f>
        <v>69.404822920588344</v>
      </c>
      <c r="H16" s="107"/>
      <c r="J16" s="140" t="str">
        <f>+F25</f>
        <v>2.4.</v>
      </c>
      <c r="K16" s="141"/>
      <c r="L16" s="142">
        <f>+G25</f>
        <v>8.345572079241947</v>
      </c>
      <c r="N16" s="56" t="e">
        <f>#REF!</f>
        <v>#REF!</v>
      </c>
      <c r="O16" s="65" t="e">
        <f>#REF!</f>
        <v>#REF!</v>
      </c>
    </row>
    <row r="17" spans="1:15" ht="36.75" customHeight="1" x14ac:dyDescent="0.25">
      <c r="A17" s="71" t="s">
        <v>52</v>
      </c>
      <c r="B17" s="90" t="str">
        <f>+B16</f>
        <v>IF - Titulo 2</v>
      </c>
      <c r="C17" s="91" t="str">
        <f>+C15</f>
        <v>RESULTADO -  AJUSTE POSITIVO AO VALOR DE MERCADO E LUCRO COM TITULO</v>
      </c>
      <c r="D17" s="94">
        <f>+'1.IF_Dados_'!B36</f>
        <v>14.812746599566481</v>
      </c>
      <c r="F17" s="104" t="s">
        <v>53</v>
      </c>
      <c r="G17" s="107"/>
      <c r="H17" s="107">
        <f>+D10</f>
        <v>929.45447914070712</v>
      </c>
      <c r="J17" s="146" t="str">
        <f>+F32</f>
        <v>3.2.</v>
      </c>
      <c r="K17" s="147"/>
      <c r="L17" s="152">
        <f>+G32</f>
        <v>17.701053057676631</v>
      </c>
      <c r="O17" s="65"/>
    </row>
    <row r="18" spans="1:15" ht="16.5" customHeight="1" thickBot="1" x14ac:dyDescent="0.3">
      <c r="A18" s="71" t="s">
        <v>54</v>
      </c>
      <c r="B18" s="90" t="str">
        <f>+C13</f>
        <v>DISPONIBILIDADE</v>
      </c>
      <c r="C18" s="91" t="str">
        <f>+B13</f>
        <v>IF - Titulo 2</v>
      </c>
      <c r="D18" s="94">
        <f>+'1.IF_Dados_'!C36</f>
        <v>929.45447914070712</v>
      </c>
      <c r="F18" s="104"/>
      <c r="G18" s="99"/>
      <c r="H18" s="99"/>
      <c r="J18" s="140" t="str">
        <f>+F34</f>
        <v>3.4.</v>
      </c>
      <c r="K18" s="153"/>
      <c r="L18" s="142">
        <f>+G34</f>
        <v>8.345572079241947</v>
      </c>
      <c r="O18" s="65"/>
    </row>
    <row r="19" spans="1:15" ht="16.5" customHeight="1" x14ac:dyDescent="0.25">
      <c r="B19" s="95"/>
      <c r="C19" s="96"/>
      <c r="D19" s="95"/>
      <c r="K19" s="95"/>
      <c r="N19" s="56" t="e">
        <f>#REF!</f>
        <v>#REF!</v>
      </c>
      <c r="O19" s="65" t="e">
        <f>#REF!</f>
        <v>#REF!</v>
      </c>
    </row>
    <row r="20" spans="1:15" ht="34.5" customHeight="1" x14ac:dyDescent="0.25">
      <c r="A20" s="73" t="str">
        <f>+'1.IF_Dados_'!A7</f>
        <v>Título 3. Disponível para venda</v>
      </c>
      <c r="B20" s="90"/>
      <c r="C20" s="91"/>
      <c r="D20" s="97"/>
      <c r="F20" s="104" t="s">
        <v>37</v>
      </c>
      <c r="G20" s="112" t="s">
        <v>73</v>
      </c>
      <c r="H20" s="113"/>
      <c r="N20" s="56" t="e">
        <f>#REF!</f>
        <v>#REF!</v>
      </c>
      <c r="O20" s="65" t="e">
        <f>#REF!</f>
        <v>#REF!</v>
      </c>
    </row>
    <row r="21" spans="1:15" ht="16.5" customHeight="1" x14ac:dyDescent="0.25">
      <c r="A21" s="71" t="s">
        <v>28</v>
      </c>
      <c r="B21" s="90" t="str">
        <f>+G29</f>
        <v>IF - Titulo 3</v>
      </c>
      <c r="C21" s="91" t="str">
        <f>+C13</f>
        <v>DISPONIBILIDADE</v>
      </c>
      <c r="D21" s="98">
        <f>+'1.IF_Dados_'!C39</f>
        <v>834.0030310832002</v>
      </c>
      <c r="F21" s="104"/>
      <c r="G21" s="104" t="s">
        <v>41</v>
      </c>
      <c r="H21" s="104" t="s">
        <v>42</v>
      </c>
      <c r="N21" s="56" t="e">
        <f>#REF!</f>
        <v>#REF!</v>
      </c>
      <c r="O21" s="65" t="e">
        <f>#REF!</f>
        <v>#REF!</v>
      </c>
    </row>
    <row r="22" spans="1:15" ht="35.25" customHeight="1" x14ac:dyDescent="0.25">
      <c r="A22" s="75" t="s">
        <v>29</v>
      </c>
      <c r="B22" s="90" t="str">
        <f>+B21</f>
        <v>IF - Titulo 3</v>
      </c>
      <c r="C22" s="91" t="str">
        <f>+K11</f>
        <v>RECEITA IF - RENDA DE TÍTULOS DE RENDA FIXA</v>
      </c>
      <c r="D22" s="98">
        <f>+'1.IF_Dados_'!B40</f>
        <v>17.701053057676631</v>
      </c>
      <c r="F22" s="104" t="s">
        <v>55</v>
      </c>
      <c r="G22" s="107">
        <f>+D13</f>
        <v>834.0030310832002</v>
      </c>
      <c r="H22" s="107"/>
      <c r="J22" s="99" t="s">
        <v>37</v>
      </c>
      <c r="K22" s="123" t="s">
        <v>76</v>
      </c>
      <c r="L22" s="124"/>
      <c r="N22" s="56" t="e">
        <f>#REF!</f>
        <v>#REF!</v>
      </c>
      <c r="O22" s="65" t="e">
        <f>#REF!</f>
        <v>#REF!</v>
      </c>
    </row>
    <row r="23" spans="1:15" ht="30" customHeight="1" thickBot="1" x14ac:dyDescent="0.3">
      <c r="A23" s="75" t="s">
        <v>30</v>
      </c>
      <c r="B23" s="91" t="str">
        <f>+B22</f>
        <v>IF - Titulo 3</v>
      </c>
      <c r="C23" s="90" t="str">
        <f>+K3</f>
        <v>PL - AJUSTE A VALOR DE MERCADO</v>
      </c>
      <c r="D23" s="98">
        <f>'1.IF_Dados_'!B41</f>
        <v>54.592076321021864</v>
      </c>
      <c r="F23" s="104" t="s">
        <v>56</v>
      </c>
      <c r="G23" s="107">
        <f>+D14</f>
        <v>17.701053057676631</v>
      </c>
      <c r="H23" s="107"/>
      <c r="J23" s="131"/>
      <c r="K23" s="132" t="s">
        <v>41</v>
      </c>
      <c r="L23" s="133" t="s">
        <v>42</v>
      </c>
      <c r="N23" s="56" t="e">
        <f>#REF!</f>
        <v>#REF!</v>
      </c>
      <c r="O23" s="65" t="e">
        <f>#REF!</f>
        <v>#REF!</v>
      </c>
    </row>
    <row r="24" spans="1:15" ht="28.5" customHeight="1" thickBot="1" x14ac:dyDescent="0.3">
      <c r="A24" s="71" t="s">
        <v>31</v>
      </c>
      <c r="B24" s="90" t="str">
        <f>+C23</f>
        <v>PL - AJUSTE A VALOR DE MERCADO</v>
      </c>
      <c r="C24" s="89" t="str">
        <f>+K11</f>
        <v>RECEITA IF - RENDA DE TÍTULOS DE RENDA FIXA</v>
      </c>
      <c r="D24" s="98">
        <f>+'1.IF_Dados_'!B42</f>
        <v>8.345572079241947</v>
      </c>
      <c r="F24" s="104" t="s">
        <v>57</v>
      </c>
      <c r="G24" s="107">
        <f>+D15</f>
        <v>54.592076321021864</v>
      </c>
      <c r="H24" s="107"/>
      <c r="J24" s="134" t="str">
        <f>+F16</f>
        <v>1.4</v>
      </c>
      <c r="K24" s="135"/>
      <c r="L24" s="136">
        <f>+G16</f>
        <v>69.404822920588344</v>
      </c>
    </row>
    <row r="25" spans="1:15" ht="32.25" customHeight="1" x14ac:dyDescent="0.25">
      <c r="A25" s="71" t="s">
        <v>58</v>
      </c>
      <c r="B25" s="89" t="str">
        <f>+B23</f>
        <v>IF - Titulo 3</v>
      </c>
      <c r="C25" s="90" t="str">
        <f>+B24</f>
        <v>PL - AJUSTE A VALOR DE MERCADO</v>
      </c>
      <c r="D25" s="98">
        <f>'1.IF_Dados_'!B43</f>
        <v>14.812746599566481</v>
      </c>
      <c r="F25" s="104" t="s">
        <v>59</v>
      </c>
      <c r="G25" s="107">
        <f>+D16</f>
        <v>8.345572079241947</v>
      </c>
      <c r="H25" s="107"/>
      <c r="J25" s="137" t="str">
        <f>+F24</f>
        <v>2.3</v>
      </c>
      <c r="K25" s="138"/>
      <c r="L25" s="139">
        <f>+G24</f>
        <v>54.592076321021864</v>
      </c>
    </row>
    <row r="26" spans="1:15" ht="41.25" customHeight="1" thickBot="1" x14ac:dyDescent="0.3">
      <c r="A26" s="64" t="s">
        <v>60</v>
      </c>
      <c r="B26" s="99" t="str">
        <f>+C25</f>
        <v>PL - AJUSTE A VALOR DE MERCADO</v>
      </c>
      <c r="C26" s="100" t="str">
        <f>+K22</f>
        <v>RESULTADO -  AJUSTE POSITIVO AO VALOR DE MERCADO E LUCRO COM TITULO</v>
      </c>
      <c r="D26" s="101">
        <f>+D23+D25</f>
        <v>69.404822920588344</v>
      </c>
      <c r="F26" s="104" t="s">
        <v>61</v>
      </c>
      <c r="G26" s="107">
        <f>+D17</f>
        <v>14.812746599566481</v>
      </c>
      <c r="H26" s="107"/>
      <c r="J26" s="140" t="str">
        <f>+F26</f>
        <v>2.5.</v>
      </c>
      <c r="K26" s="141"/>
      <c r="L26" s="142">
        <f>+G26</f>
        <v>14.812746599566481</v>
      </c>
    </row>
    <row r="27" spans="1:15" ht="16.5" customHeight="1" thickBot="1" x14ac:dyDescent="0.3">
      <c r="A27" s="77" t="s">
        <v>62</v>
      </c>
      <c r="B27" s="88" t="str">
        <f>+B18</f>
        <v>DISPONIBILIDADE</v>
      </c>
      <c r="C27" s="89" t="str">
        <f>+B21</f>
        <v>IF - Titulo 3</v>
      </c>
      <c r="D27" s="98">
        <f>+'1.IF_Dados_'!C43</f>
        <v>929.45447914070712</v>
      </c>
      <c r="F27" s="104" t="s">
        <v>63</v>
      </c>
      <c r="G27" s="107"/>
      <c r="H27" s="107">
        <f>+D18</f>
        <v>929.45447914070712</v>
      </c>
      <c r="J27" s="143" t="str">
        <f>+J7</f>
        <v>3.6.</v>
      </c>
      <c r="K27" s="144"/>
      <c r="L27" s="145">
        <f>+K7</f>
        <v>69.404822920588344</v>
      </c>
    </row>
    <row r="28" spans="1:15" ht="16.5" customHeight="1" x14ac:dyDescent="0.25">
      <c r="B28" s="72"/>
      <c r="C28" s="76"/>
      <c r="D28" s="72"/>
      <c r="F28" s="116"/>
      <c r="G28" s="99"/>
      <c r="H28" s="117"/>
      <c r="K28" s="95"/>
    </row>
    <row r="29" spans="1:15" ht="37.5" customHeight="1" x14ac:dyDescent="0.25">
      <c r="B29" s="72"/>
      <c r="C29" s="76"/>
      <c r="D29" s="72"/>
      <c r="F29" s="104" t="s">
        <v>37</v>
      </c>
      <c r="G29" s="112" t="s">
        <v>74</v>
      </c>
      <c r="H29" s="122"/>
      <c r="J29" s="99" t="s">
        <v>37</v>
      </c>
      <c r="K29" s="123" t="s">
        <v>77</v>
      </c>
      <c r="L29" s="125"/>
    </row>
    <row r="30" spans="1:15" ht="16.5" customHeight="1" x14ac:dyDescent="0.25">
      <c r="B30" s="72"/>
      <c r="C30" s="76"/>
      <c r="D30" s="72"/>
      <c r="F30" s="104"/>
      <c r="G30" s="104" t="s">
        <v>41</v>
      </c>
      <c r="H30" s="104" t="s">
        <v>42</v>
      </c>
      <c r="J30" s="99"/>
      <c r="K30" s="106" t="s">
        <v>41</v>
      </c>
      <c r="L30" s="104" t="s">
        <v>42</v>
      </c>
    </row>
    <row r="31" spans="1:15" ht="16.5" customHeight="1" x14ac:dyDescent="0.25">
      <c r="F31" s="104" t="s">
        <v>64</v>
      </c>
      <c r="G31" s="107">
        <f>+D21</f>
        <v>834.0030310832002</v>
      </c>
      <c r="H31" s="107"/>
      <c r="J31" s="99"/>
      <c r="K31" s="114"/>
      <c r="L31" s="114"/>
    </row>
    <row r="32" spans="1:15" ht="16.5" customHeight="1" x14ac:dyDescent="0.25">
      <c r="F32" s="104" t="s">
        <v>65</v>
      </c>
      <c r="G32" s="107">
        <f>+D22</f>
        <v>17.701053057676631</v>
      </c>
      <c r="H32" s="107"/>
      <c r="J32" s="108"/>
      <c r="K32" s="115"/>
      <c r="L32" s="118"/>
    </row>
    <row r="33" spans="6:8" ht="16.5" customHeight="1" x14ac:dyDescent="0.25">
      <c r="F33" s="104" t="s">
        <v>66</v>
      </c>
      <c r="G33" s="107">
        <f>+D23</f>
        <v>54.592076321021864</v>
      </c>
      <c r="H33" s="99"/>
    </row>
    <row r="34" spans="6:8" ht="16.5" customHeight="1" x14ac:dyDescent="0.25">
      <c r="F34" s="104" t="s">
        <v>67</v>
      </c>
      <c r="G34" s="107">
        <f>+D24</f>
        <v>8.345572079241947</v>
      </c>
      <c r="H34" s="107"/>
    </row>
    <row r="35" spans="6:8" ht="16.5" customHeight="1" x14ac:dyDescent="0.25">
      <c r="F35" s="104" t="s">
        <v>44</v>
      </c>
      <c r="G35" s="107">
        <f>+D25</f>
        <v>14.812746599566481</v>
      </c>
      <c r="H35" s="99"/>
    </row>
    <row r="36" spans="6:8" ht="16.5" customHeight="1" x14ac:dyDescent="0.25">
      <c r="F36" s="104" t="s">
        <v>68</v>
      </c>
      <c r="G36" s="107"/>
      <c r="H36" s="107">
        <f>+D27</f>
        <v>929.45447914070712</v>
      </c>
    </row>
  </sheetData>
  <mergeCells count="8">
    <mergeCell ref="K22:L22"/>
    <mergeCell ref="K29:L29"/>
    <mergeCell ref="F2:H2"/>
    <mergeCell ref="J2:L2"/>
    <mergeCell ref="G3:H3"/>
    <mergeCell ref="K3:L3"/>
    <mergeCell ref="J9:L9"/>
    <mergeCell ref="K11:L11"/>
  </mergeCells>
  <pageMargins left="0.31496062992125984" right="0.11811023622047245" top="0.27559055118110237" bottom="0.27559055118110237" header="0.15748031496062992" footer="0.23622047244094491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1.IF_Dados_</vt:lpstr>
      <vt:lpstr>1.IF_Razonetes_res</vt:lpstr>
      <vt:lpstr>'1.IF_Dados_'!Area_de_impressao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Joanilia  Lenovo 2014</dc:creator>
  <cp:lastModifiedBy>Joanilia  Lenovo 2014</cp:lastModifiedBy>
  <cp:lastPrinted>2014-10-10T18:36:21Z</cp:lastPrinted>
  <dcterms:created xsi:type="dcterms:W3CDTF">2014-09-23T02:20:39Z</dcterms:created>
  <dcterms:modified xsi:type="dcterms:W3CDTF">2014-10-16T23:41:47Z</dcterms:modified>
</cp:coreProperties>
</file>