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985" activeTab="2"/>
  </bookViews>
  <sheets>
    <sheet name="carbexa" sheetId="1" r:id="rId1"/>
    <sheet name="Antartica" sheetId="2" r:id="rId2"/>
    <sheet name="plasmate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28" i="3"/>
  <c r="C24" i="3"/>
  <c r="C25" i="3" s="1"/>
  <c r="C23" i="3"/>
  <c r="C20" i="3"/>
  <c r="B16" i="3"/>
  <c r="B15" i="3"/>
  <c r="B14" i="3"/>
  <c r="B12" i="3"/>
  <c r="B11" i="3"/>
  <c r="C5" i="3"/>
  <c r="B5" i="3"/>
  <c r="D115" i="2" l="1"/>
  <c r="D114" i="2"/>
  <c r="C114" i="2"/>
  <c r="D113" i="2"/>
  <c r="C113" i="2"/>
  <c r="D112" i="2"/>
  <c r="C112" i="2"/>
  <c r="D108" i="2"/>
  <c r="C108" i="2"/>
  <c r="C105" i="2"/>
  <c r="C104" i="2"/>
  <c r="C103" i="2"/>
  <c r="B104" i="2"/>
  <c r="B103" i="2"/>
  <c r="E91" i="2"/>
  <c r="B97" i="2" l="1"/>
  <c r="D94" i="2"/>
  <c r="B98" i="2" s="1"/>
  <c r="B99" i="2" s="1"/>
  <c r="C94" i="2"/>
  <c r="E89" i="2"/>
  <c r="D85" i="2"/>
  <c r="E85" i="2" s="1"/>
  <c r="D86" i="2"/>
  <c r="E86" i="2"/>
  <c r="E83" i="2"/>
  <c r="E82" i="2"/>
  <c r="E81" i="2"/>
  <c r="D81" i="2"/>
  <c r="D82" i="2"/>
  <c r="E79" i="2"/>
  <c r="E87" i="2" l="1"/>
  <c r="B74" i="2"/>
  <c r="B75" i="2" s="1"/>
  <c r="B73" i="2"/>
  <c r="B72" i="2"/>
  <c r="B67" i="2"/>
  <c r="B69" i="2" s="1"/>
  <c r="B63" i="2"/>
  <c r="B62" i="2"/>
  <c r="B68" i="2"/>
  <c r="K61" i="2"/>
  <c r="K60" i="2"/>
  <c r="K56" i="2"/>
  <c r="B57" i="2"/>
  <c r="B56" i="2"/>
  <c r="D50" i="2"/>
  <c r="D49" i="2"/>
  <c r="D48" i="2"/>
  <c r="D47" i="2"/>
  <c r="C49" i="2"/>
  <c r="C48" i="2"/>
  <c r="C47" i="2"/>
  <c r="B43" i="2"/>
  <c r="B42" i="2"/>
  <c r="B37" i="2"/>
  <c r="B39" i="2" s="1"/>
  <c r="B38" i="2"/>
  <c r="B34" i="2"/>
  <c r="B33" i="2"/>
  <c r="B32" i="2"/>
  <c r="B31" i="2"/>
  <c r="B27" i="2"/>
  <c r="B28" i="2" s="1"/>
  <c r="B26" i="2"/>
  <c r="B23" i="2"/>
  <c r="B22" i="2"/>
  <c r="B21" i="2"/>
  <c r="H16" i="2"/>
  <c r="H15" i="2"/>
  <c r="H13" i="2"/>
  <c r="H12" i="2"/>
  <c r="B17" i="2"/>
  <c r="B16" i="2"/>
  <c r="B15" i="2"/>
  <c r="B47" i="1"/>
  <c r="B46" i="1"/>
  <c r="B45" i="1"/>
  <c r="D38" i="1"/>
  <c r="D37" i="1"/>
  <c r="D36" i="1"/>
  <c r="D35" i="1"/>
  <c r="B32" i="1"/>
  <c r="B31" i="1"/>
  <c r="B30" i="1"/>
  <c r="B27" i="1"/>
  <c r="B26" i="1"/>
  <c r="B25" i="1"/>
  <c r="B24" i="1"/>
  <c r="C20" i="1"/>
  <c r="C19" i="1"/>
  <c r="C21" i="1"/>
  <c r="C17" i="1"/>
  <c r="C16" i="1"/>
  <c r="H6" i="1"/>
  <c r="H5" i="1"/>
  <c r="C15" i="1"/>
  <c r="C12" i="1"/>
  <c r="C11" i="1"/>
  <c r="C10" i="1"/>
  <c r="D8" i="1"/>
  <c r="D7" i="1"/>
  <c r="D6" i="1"/>
  <c r="B64" i="2" l="1"/>
  <c r="B58" i="2"/>
  <c r="B44" i="2"/>
</calcChain>
</file>

<file path=xl/sharedStrings.xml><?xml version="1.0" encoding="utf-8"?>
<sst xmlns="http://schemas.openxmlformats.org/spreadsheetml/2006/main" count="190" uniqueCount="109">
  <si>
    <t>MP</t>
  </si>
  <si>
    <t>MOD</t>
  </si>
  <si>
    <t>CIF</t>
  </si>
  <si>
    <t>R$</t>
  </si>
  <si>
    <t>Lote (kg)</t>
  </si>
  <si>
    <t>Perda MP</t>
  </si>
  <si>
    <t>Custo MP</t>
  </si>
  <si>
    <t>Material</t>
  </si>
  <si>
    <t>perda</t>
  </si>
  <si>
    <t>Liquido</t>
  </si>
  <si>
    <t>Custo total</t>
  </si>
  <si>
    <t>Quantidade</t>
  </si>
  <si>
    <t>Unitário</t>
  </si>
  <si>
    <t>Custo MOD</t>
  </si>
  <si>
    <t>Custo</t>
  </si>
  <si>
    <t>Volume de produção</t>
  </si>
  <si>
    <t>Produção</t>
  </si>
  <si>
    <t>Completa</t>
  </si>
  <si>
    <t>Incompletas</t>
  </si>
  <si>
    <t>% produção</t>
  </si>
  <si>
    <t>produção equiv</t>
  </si>
  <si>
    <t>2/3</t>
  </si>
  <si>
    <t>Produção total equivalente</t>
  </si>
  <si>
    <t>Produção Equivalente</t>
  </si>
  <si>
    <t>Custo unit</t>
  </si>
  <si>
    <t>Custo unitário</t>
  </si>
  <si>
    <t>Cusot unitário de produção</t>
  </si>
  <si>
    <t>Total</t>
  </si>
  <si>
    <t>Custo de estoque final de produto acabado</t>
  </si>
  <si>
    <t>acabados</t>
  </si>
  <si>
    <t>Custo Total</t>
  </si>
  <si>
    <t>Custo unidades em processamento</t>
  </si>
  <si>
    <t>(1500 * 2/3)</t>
  </si>
  <si>
    <t>Custo em processamento</t>
  </si>
  <si>
    <t>Outra forma de apurar custo em produção</t>
  </si>
  <si>
    <t>Custos</t>
  </si>
  <si>
    <t>Custo já produzido</t>
  </si>
  <si>
    <t>em processamento</t>
  </si>
  <si>
    <t>JANEIRO</t>
  </si>
  <si>
    <t>FEVEREIRO</t>
  </si>
  <si>
    <t>Matéria-prima</t>
  </si>
  <si>
    <t>Mão-de-obra direta</t>
  </si>
  <si>
    <t>Custo Indireto de produção</t>
  </si>
  <si>
    <t>Acabadas</t>
  </si>
  <si>
    <t>Vendidas</t>
  </si>
  <si>
    <t>Em processamento no final do mês</t>
  </si>
  <si>
    <t>Lotes</t>
  </si>
  <si>
    <t>Janeiro</t>
  </si>
  <si>
    <t>Volume</t>
  </si>
  <si>
    <t>Toda materia prima aplicada no íncio do processo</t>
  </si>
  <si>
    <t>Iniciadas e acabadas</t>
  </si>
  <si>
    <t>Inacabada</t>
  </si>
  <si>
    <t>Percentual acabado</t>
  </si>
  <si>
    <t>Equivalente</t>
  </si>
  <si>
    <t>Equivalente total</t>
  </si>
  <si>
    <t>Equivalente produção</t>
  </si>
  <si>
    <t>custo unitário</t>
  </si>
  <si>
    <t>Unidades vendidas</t>
  </si>
  <si>
    <t>1000 * 20%</t>
  </si>
  <si>
    <t>e) Custo estoque em elaboração</t>
  </si>
  <si>
    <t>c) Custo do produto vendido</t>
  </si>
  <si>
    <t>b) Produção acabada</t>
  </si>
  <si>
    <t>a) Custo unitário total</t>
  </si>
  <si>
    <t>fevereiro</t>
  </si>
  <si>
    <t>Iniciadas em janeiro e terminadas em fevereiro</t>
  </si>
  <si>
    <t>Percentual</t>
  </si>
  <si>
    <t>Iniciadas e terminadas em fevereiro</t>
  </si>
  <si>
    <t>Iniciadas em fevereiro e não terminadas</t>
  </si>
  <si>
    <t>Equivalente de produção em fevereiro</t>
  </si>
  <si>
    <t>Custo unitário das 1.000 unidades iniciadas em janeiro e terminadas em fevereiro</t>
  </si>
  <si>
    <t>Materia prima</t>
  </si>
  <si>
    <t>jan</t>
  </si>
  <si>
    <t>fev</t>
  </si>
  <si>
    <t>mod</t>
  </si>
  <si>
    <t>Custo 1000 unidades jan/fev</t>
  </si>
  <si>
    <t>Produção do período</t>
  </si>
  <si>
    <t>unit</t>
  </si>
  <si>
    <t>Custo da produção acabada</t>
  </si>
  <si>
    <t>jan/fev</t>
  </si>
  <si>
    <t>período</t>
  </si>
  <si>
    <t>Quant</t>
  </si>
  <si>
    <t>Unitario</t>
  </si>
  <si>
    <t>6000 unidades (peps)</t>
  </si>
  <si>
    <t>d) custo do estoque final de produtos acabados</t>
  </si>
  <si>
    <t>8000 prod - 5000 vendid</t>
  </si>
  <si>
    <t>(2000 * 30%)</t>
  </si>
  <si>
    <t>MATÉRIA-PRIMA</t>
  </si>
  <si>
    <t>MÃO-DE-OBRA</t>
  </si>
  <si>
    <t>CUSTOS INDIRETOS</t>
  </si>
  <si>
    <t>Novembro</t>
  </si>
  <si>
    <t>Dezembro</t>
  </si>
  <si>
    <t>Inacabadas</t>
  </si>
  <si>
    <t>Percentual acabamento</t>
  </si>
  <si>
    <t>equivalente parcial</t>
  </si>
  <si>
    <t>Equivaletne total</t>
  </si>
  <si>
    <t>producao equivalente</t>
  </si>
  <si>
    <t>Custo de dezembro</t>
  </si>
  <si>
    <t>Unidades iniciadas em nov</t>
  </si>
  <si>
    <t>Iniciadas e terminadas em dez</t>
  </si>
  <si>
    <t>860-40</t>
  </si>
  <si>
    <t>Iniciadas dezembro não term</t>
  </si>
  <si>
    <t>80000 * 50%</t>
  </si>
  <si>
    <t>40000 * 75%</t>
  </si>
  <si>
    <t>a) Custo unitario Novembro</t>
  </si>
  <si>
    <t>b) Custo unitario Dezembro</t>
  </si>
  <si>
    <t>c) Custo do estoque final de produtos em elaboração em 30 de novembro</t>
  </si>
  <si>
    <t>40000 * 25% * R$3,00</t>
  </si>
  <si>
    <t>d) Custo do estoque final de produtos em elaboração em 31 de dezembro</t>
  </si>
  <si>
    <t>80000 * 50% * R$2,70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</si>
</sst>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44" fontId="0" fillId="0" borderId="0" xfId="2" applyFont="1"/>
    <xf numFmtId="44" fontId="0" fillId="0" borderId="0" xfId="0" applyNumberFormat="1"/>
    <xf numFmtId="16" fontId="0" fillId="0" borderId="0" xfId="0" quotePrefix="1" applyNumberFormat="1"/>
    <xf numFmtId="0" fontId="2" fillId="0" borderId="0" xfId="0" applyFont="1"/>
    <xf numFmtId="44" fontId="2" fillId="0" borderId="0" xfId="0" applyNumberFormat="1" applyFont="1"/>
    <xf numFmtId="3" fontId="0" fillId="0" borderId="0" xfId="0" applyNumberForma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3" xfId="0" applyFill="1" applyBorder="1"/>
    <xf numFmtId="0" fontId="0" fillId="0" borderId="0" xfId="0" applyFo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2" workbookViewId="0">
      <selection activeCell="A30" sqref="A30:B32"/>
    </sheetView>
  </sheetViews>
  <sheetFormatPr defaultRowHeight="15" x14ac:dyDescent="0.25"/>
  <cols>
    <col min="1" max="1" width="18.140625" customWidth="1"/>
    <col min="2" max="2" width="13.28515625" bestFit="1" customWidth="1"/>
    <col min="3" max="3" width="12.28515625" bestFit="1" customWidth="1"/>
    <col min="4" max="4" width="12.140625" bestFit="1" customWidth="1"/>
    <col min="5" max="5" width="10.5703125" bestFit="1" customWidth="1"/>
    <col min="7" max="7" width="25.5703125" bestFit="1" customWidth="1"/>
  </cols>
  <sheetData>
    <row r="1" spans="1:8" x14ac:dyDescent="0.25">
      <c r="B1" t="s">
        <v>3</v>
      </c>
      <c r="D1" t="s">
        <v>4</v>
      </c>
      <c r="E1" s="1">
        <v>10000</v>
      </c>
      <c r="G1" t="s">
        <v>16</v>
      </c>
    </row>
    <row r="2" spans="1:8" x14ac:dyDescent="0.25">
      <c r="A2" t="s">
        <v>0</v>
      </c>
      <c r="B2" s="4">
        <v>9500</v>
      </c>
      <c r="D2" t="s">
        <v>5</v>
      </c>
      <c r="E2" s="2">
        <v>0.05</v>
      </c>
      <c r="G2" t="s">
        <v>17</v>
      </c>
      <c r="H2">
        <v>8000</v>
      </c>
    </row>
    <row r="3" spans="1:8" x14ac:dyDescent="0.25">
      <c r="A3" t="s">
        <v>1</v>
      </c>
      <c r="B3" s="4">
        <v>7200</v>
      </c>
      <c r="G3" t="s">
        <v>18</v>
      </c>
      <c r="H3">
        <v>1500</v>
      </c>
    </row>
    <row r="4" spans="1:8" x14ac:dyDescent="0.25">
      <c r="A4" t="s">
        <v>2</v>
      </c>
      <c r="B4" s="4">
        <v>4500</v>
      </c>
      <c r="G4" t="s">
        <v>19</v>
      </c>
      <c r="H4" s="6" t="s">
        <v>21</v>
      </c>
    </row>
    <row r="5" spans="1:8" x14ac:dyDescent="0.25">
      <c r="G5" t="s">
        <v>20</v>
      </c>
      <c r="H5">
        <f>H3/3*2</f>
        <v>1000</v>
      </c>
    </row>
    <row r="6" spans="1:8" x14ac:dyDescent="0.25">
      <c r="A6" t="s">
        <v>6</v>
      </c>
      <c r="C6" t="s">
        <v>7</v>
      </c>
      <c r="D6" s="3">
        <f>E1</f>
        <v>10000</v>
      </c>
      <c r="G6" t="s">
        <v>22</v>
      </c>
      <c r="H6">
        <f>H5+H2</f>
        <v>9000</v>
      </c>
    </row>
    <row r="7" spans="1:8" x14ac:dyDescent="0.25">
      <c r="C7" t="s">
        <v>8</v>
      </c>
      <c r="D7" s="3">
        <f>D6*E2</f>
        <v>500</v>
      </c>
    </row>
    <row r="8" spans="1:8" x14ac:dyDescent="0.25">
      <c r="C8" t="s">
        <v>9</v>
      </c>
      <c r="D8" s="3">
        <f>D6-D7</f>
        <v>9500</v>
      </c>
    </row>
    <row r="10" spans="1:8" x14ac:dyDescent="0.25">
      <c r="B10" t="s">
        <v>10</v>
      </c>
      <c r="C10" s="5">
        <f>B2</f>
        <v>9500</v>
      </c>
    </row>
    <row r="11" spans="1:8" x14ac:dyDescent="0.25">
      <c r="B11" t="s">
        <v>11</v>
      </c>
      <c r="C11" s="3">
        <f>D8</f>
        <v>9500</v>
      </c>
    </row>
    <row r="12" spans="1:8" x14ac:dyDescent="0.25">
      <c r="B12" t="s">
        <v>12</v>
      </c>
      <c r="C12" s="4">
        <f>C10/C11</f>
        <v>1</v>
      </c>
    </row>
    <row r="14" spans="1:8" x14ac:dyDescent="0.25">
      <c r="A14" t="s">
        <v>13</v>
      </c>
    </row>
    <row r="15" spans="1:8" x14ac:dyDescent="0.25">
      <c r="B15" t="s">
        <v>14</v>
      </c>
      <c r="C15" s="5">
        <f>B3</f>
        <v>7200</v>
      </c>
    </row>
    <row r="16" spans="1:8" x14ac:dyDescent="0.25">
      <c r="B16" t="s">
        <v>23</v>
      </c>
      <c r="C16">
        <f>H6</f>
        <v>9000</v>
      </c>
    </row>
    <row r="17" spans="1:3" x14ac:dyDescent="0.25">
      <c r="B17" t="s">
        <v>25</v>
      </c>
      <c r="C17" s="5">
        <f>C15/C16</f>
        <v>0.8</v>
      </c>
    </row>
    <row r="19" spans="1:3" x14ac:dyDescent="0.25">
      <c r="A19" t="s">
        <v>2</v>
      </c>
      <c r="B19" t="s">
        <v>14</v>
      </c>
      <c r="C19" s="5">
        <f>B4</f>
        <v>4500</v>
      </c>
    </row>
    <row r="20" spans="1:3" x14ac:dyDescent="0.25">
      <c r="B20" t="s">
        <v>23</v>
      </c>
      <c r="C20">
        <f>C16</f>
        <v>9000</v>
      </c>
    </row>
    <row r="21" spans="1:3" x14ac:dyDescent="0.25">
      <c r="B21" t="s">
        <v>25</v>
      </c>
      <c r="C21" s="5">
        <f>C19/C20</f>
        <v>0.5</v>
      </c>
    </row>
    <row r="23" spans="1:3" x14ac:dyDescent="0.25">
      <c r="A23" t="s">
        <v>26</v>
      </c>
    </row>
    <row r="24" spans="1:3" x14ac:dyDescent="0.25">
      <c r="A24" t="s">
        <v>0</v>
      </c>
      <c r="B24" s="5">
        <f>C12</f>
        <v>1</v>
      </c>
    </row>
    <row r="25" spans="1:3" x14ac:dyDescent="0.25">
      <c r="A25" t="s">
        <v>1</v>
      </c>
      <c r="B25" s="5">
        <f>C17</f>
        <v>0.8</v>
      </c>
    </row>
    <row r="26" spans="1:3" x14ac:dyDescent="0.25">
      <c r="A26" t="s">
        <v>2</v>
      </c>
      <c r="B26" s="5">
        <f>C21</f>
        <v>0.5</v>
      </c>
    </row>
    <row r="27" spans="1:3" x14ac:dyDescent="0.25">
      <c r="A27" s="7" t="s">
        <v>27</v>
      </c>
      <c r="B27" s="8">
        <f>SUM(B24:B26)</f>
        <v>2.2999999999999998</v>
      </c>
    </row>
    <row r="29" spans="1:3" x14ac:dyDescent="0.25">
      <c r="A29" t="s">
        <v>28</v>
      </c>
    </row>
    <row r="30" spans="1:3" x14ac:dyDescent="0.25">
      <c r="A30" t="s">
        <v>29</v>
      </c>
      <c r="B30">
        <f>H2</f>
        <v>8000</v>
      </c>
    </row>
    <row r="31" spans="1:3" x14ac:dyDescent="0.25">
      <c r="A31" t="s">
        <v>24</v>
      </c>
      <c r="B31" s="5">
        <f>B27</f>
        <v>2.2999999999999998</v>
      </c>
    </row>
    <row r="32" spans="1:3" x14ac:dyDescent="0.25">
      <c r="A32" s="7" t="s">
        <v>30</v>
      </c>
      <c r="B32" s="8">
        <f>B31*B30</f>
        <v>18400</v>
      </c>
    </row>
    <row r="34" spans="1:4" x14ac:dyDescent="0.25">
      <c r="A34" t="s">
        <v>31</v>
      </c>
    </row>
    <row r="35" spans="1:4" x14ac:dyDescent="0.25">
      <c r="A35" t="s">
        <v>0</v>
      </c>
      <c r="B35">
        <v>1500</v>
      </c>
      <c r="C35" s="4">
        <v>1</v>
      </c>
      <c r="D35" s="4">
        <f>C35*B35</f>
        <v>1500</v>
      </c>
    </row>
    <row r="36" spans="1:4" x14ac:dyDescent="0.25">
      <c r="A36" t="s">
        <v>1</v>
      </c>
      <c r="B36" t="s">
        <v>32</v>
      </c>
      <c r="C36" s="4">
        <v>0.8</v>
      </c>
      <c r="D36" s="4">
        <f>1500*2/3*C36</f>
        <v>800</v>
      </c>
    </row>
    <row r="37" spans="1:4" x14ac:dyDescent="0.25">
      <c r="A37" t="s">
        <v>2</v>
      </c>
      <c r="B37" t="s">
        <v>32</v>
      </c>
      <c r="C37" s="4">
        <v>0.5</v>
      </c>
      <c r="D37" s="4">
        <f>1500*2/3*C37</f>
        <v>500</v>
      </c>
    </row>
    <row r="38" spans="1:4" x14ac:dyDescent="0.25">
      <c r="A38" s="7" t="s">
        <v>33</v>
      </c>
      <c r="B38" s="7"/>
      <c r="C38" s="7"/>
      <c r="D38" s="8">
        <f>SUM(D35:D37)</f>
        <v>2800</v>
      </c>
    </row>
    <row r="40" spans="1:4" x14ac:dyDescent="0.25">
      <c r="A40" t="s">
        <v>34</v>
      </c>
    </row>
    <row r="41" spans="1:4" x14ac:dyDescent="0.25">
      <c r="A41" t="s">
        <v>35</v>
      </c>
    </row>
    <row r="42" spans="1:4" x14ac:dyDescent="0.25">
      <c r="A42" t="s">
        <v>0</v>
      </c>
      <c r="B42" s="4">
        <v>9500</v>
      </c>
    </row>
    <row r="43" spans="1:4" x14ac:dyDescent="0.25">
      <c r="A43" t="s">
        <v>1</v>
      </c>
      <c r="B43" s="4">
        <v>7200</v>
      </c>
    </row>
    <row r="44" spans="1:4" x14ac:dyDescent="0.25">
      <c r="A44" t="s">
        <v>2</v>
      </c>
      <c r="B44" s="4">
        <v>4500</v>
      </c>
    </row>
    <row r="45" spans="1:4" x14ac:dyDescent="0.25">
      <c r="B45" s="5">
        <f>SUM(B42:B44)</f>
        <v>21200</v>
      </c>
    </row>
    <row r="46" spans="1:4" x14ac:dyDescent="0.25">
      <c r="A46" t="s">
        <v>36</v>
      </c>
      <c r="B46" s="5">
        <f>B32</f>
        <v>18400</v>
      </c>
    </row>
    <row r="47" spans="1:4" x14ac:dyDescent="0.25">
      <c r="A47" s="7" t="s">
        <v>37</v>
      </c>
      <c r="B47" s="8">
        <f>B45-B46</f>
        <v>2800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80" workbookViewId="0">
      <selection activeCell="D116" sqref="D116"/>
    </sheetView>
  </sheetViews>
  <sheetFormatPr defaultRowHeight="15" x14ac:dyDescent="0.25"/>
  <cols>
    <col min="1" max="1" width="25.5703125" bestFit="1" customWidth="1"/>
    <col min="2" max="4" width="14.28515625" bestFit="1" customWidth="1"/>
    <col min="5" max="5" width="13.28515625" bestFit="1" customWidth="1"/>
    <col min="7" max="7" width="10.5703125" bestFit="1" customWidth="1"/>
  </cols>
  <sheetData>
    <row r="1" spans="1:8" x14ac:dyDescent="0.25">
      <c r="B1" t="s">
        <v>38</v>
      </c>
      <c r="C1" t="s">
        <v>39</v>
      </c>
      <c r="F1" t="s">
        <v>46</v>
      </c>
      <c r="G1" s="1">
        <v>10000</v>
      </c>
    </row>
    <row r="2" spans="1:8" x14ac:dyDescent="0.25">
      <c r="A2" t="s">
        <v>40</v>
      </c>
      <c r="B2" s="4">
        <v>100000</v>
      </c>
      <c r="C2" s="4">
        <v>110000</v>
      </c>
      <c r="F2" t="s">
        <v>49</v>
      </c>
    </row>
    <row r="3" spans="1:8" x14ac:dyDescent="0.25">
      <c r="A3" t="s">
        <v>41</v>
      </c>
      <c r="B3" s="4">
        <v>46000</v>
      </c>
      <c r="C3" s="4">
        <v>51700</v>
      </c>
    </row>
    <row r="4" spans="1:8" x14ac:dyDescent="0.25">
      <c r="A4" t="s">
        <v>42</v>
      </c>
      <c r="B4" s="4">
        <v>73600</v>
      </c>
      <c r="C4" s="4">
        <v>82720</v>
      </c>
    </row>
    <row r="6" spans="1:8" x14ac:dyDescent="0.25">
      <c r="B6" t="s">
        <v>38</v>
      </c>
      <c r="C6" t="s">
        <v>39</v>
      </c>
    </row>
    <row r="7" spans="1:8" x14ac:dyDescent="0.25">
      <c r="A7" t="s">
        <v>43</v>
      </c>
      <c r="B7" s="9">
        <v>9000</v>
      </c>
      <c r="C7" s="9">
        <v>9000</v>
      </c>
    </row>
    <row r="8" spans="1:8" x14ac:dyDescent="0.25">
      <c r="A8" t="s">
        <v>44</v>
      </c>
      <c r="B8" s="9">
        <v>9000</v>
      </c>
      <c r="C8" s="9">
        <v>6000</v>
      </c>
    </row>
    <row r="9" spans="1:8" x14ac:dyDescent="0.25">
      <c r="A9" t="s">
        <v>45</v>
      </c>
      <c r="B9" s="9">
        <v>1000</v>
      </c>
      <c r="C9" s="9">
        <v>2000</v>
      </c>
    </row>
    <row r="11" spans="1:8" x14ac:dyDescent="0.25">
      <c r="F11" t="s">
        <v>16</v>
      </c>
    </row>
    <row r="12" spans="1:8" x14ac:dyDescent="0.25">
      <c r="A12" s="10" t="s">
        <v>47</v>
      </c>
      <c r="F12" t="s">
        <v>50</v>
      </c>
      <c r="H12" s="9">
        <f>B7</f>
        <v>9000</v>
      </c>
    </row>
    <row r="13" spans="1:8" x14ac:dyDescent="0.25">
      <c r="F13" t="s">
        <v>51</v>
      </c>
      <c r="H13" s="9">
        <f>B9</f>
        <v>1000</v>
      </c>
    </row>
    <row r="14" spans="1:8" x14ac:dyDescent="0.25">
      <c r="A14" t="s">
        <v>0</v>
      </c>
      <c r="F14" t="s">
        <v>52</v>
      </c>
      <c r="H14" s="2">
        <v>0.2</v>
      </c>
    </row>
    <row r="15" spans="1:8" x14ac:dyDescent="0.25">
      <c r="A15" t="s">
        <v>14</v>
      </c>
      <c r="B15" s="5">
        <f>B2</f>
        <v>100000</v>
      </c>
      <c r="F15" t="s">
        <v>53</v>
      </c>
      <c r="H15">
        <f>H14*H13</f>
        <v>200</v>
      </c>
    </row>
    <row r="16" spans="1:8" x14ac:dyDescent="0.25">
      <c r="A16" t="s">
        <v>48</v>
      </c>
      <c r="B16" s="3">
        <f>G1</f>
        <v>10000</v>
      </c>
      <c r="F16" t="s">
        <v>54</v>
      </c>
      <c r="H16" s="9">
        <f>H15+H12</f>
        <v>9200</v>
      </c>
    </row>
    <row r="17" spans="1:2" x14ac:dyDescent="0.25">
      <c r="A17" t="s">
        <v>25</v>
      </c>
      <c r="B17" s="4">
        <f>B15/B16</f>
        <v>10</v>
      </c>
    </row>
    <row r="20" spans="1:2" x14ac:dyDescent="0.25">
      <c r="A20" t="s">
        <v>1</v>
      </c>
    </row>
    <row r="21" spans="1:2" x14ac:dyDescent="0.25">
      <c r="A21" t="s">
        <v>14</v>
      </c>
      <c r="B21" s="5">
        <f>B3</f>
        <v>46000</v>
      </c>
    </row>
    <row r="22" spans="1:2" x14ac:dyDescent="0.25">
      <c r="A22" t="s">
        <v>55</v>
      </c>
      <c r="B22" s="9">
        <f>H16</f>
        <v>9200</v>
      </c>
    </row>
    <row r="23" spans="1:2" x14ac:dyDescent="0.25">
      <c r="A23" t="s">
        <v>56</v>
      </c>
      <c r="B23" s="5">
        <f>B21/B22</f>
        <v>5</v>
      </c>
    </row>
    <row r="25" spans="1:2" x14ac:dyDescent="0.25">
      <c r="A25" t="s">
        <v>2</v>
      </c>
    </row>
    <row r="26" spans="1:2" x14ac:dyDescent="0.25">
      <c r="A26" t="s">
        <v>14</v>
      </c>
      <c r="B26" s="5">
        <f>B4</f>
        <v>73600</v>
      </c>
    </row>
    <row r="27" spans="1:2" x14ac:dyDescent="0.25">
      <c r="A27" t="s">
        <v>55</v>
      </c>
      <c r="B27" s="9">
        <f>B22</f>
        <v>9200</v>
      </c>
    </row>
    <row r="28" spans="1:2" x14ac:dyDescent="0.25">
      <c r="A28" t="s">
        <v>56</v>
      </c>
      <c r="B28" s="5">
        <f>B26/B27</f>
        <v>8</v>
      </c>
    </row>
    <row r="30" spans="1:2" x14ac:dyDescent="0.25">
      <c r="A30" s="7" t="s">
        <v>62</v>
      </c>
    </row>
    <row r="31" spans="1:2" x14ac:dyDescent="0.25">
      <c r="A31" t="s">
        <v>0</v>
      </c>
      <c r="B31" s="5">
        <f>B17</f>
        <v>10</v>
      </c>
    </row>
    <row r="32" spans="1:2" x14ac:dyDescent="0.25">
      <c r="A32" t="s">
        <v>1</v>
      </c>
      <c r="B32" s="5">
        <f>B23</f>
        <v>5</v>
      </c>
    </row>
    <row r="33" spans="1:4" x14ac:dyDescent="0.25">
      <c r="A33" t="s">
        <v>2</v>
      </c>
      <c r="B33" s="5">
        <f>B28</f>
        <v>8</v>
      </c>
    </row>
    <row r="34" spans="1:4" x14ac:dyDescent="0.25">
      <c r="A34" s="7" t="s">
        <v>27</v>
      </c>
      <c r="B34" s="8">
        <f>SUM(B31:B33)</f>
        <v>23</v>
      </c>
    </row>
    <row r="36" spans="1:4" x14ac:dyDescent="0.25">
      <c r="A36" s="7" t="s">
        <v>61</v>
      </c>
    </row>
    <row r="37" spans="1:4" x14ac:dyDescent="0.25">
      <c r="A37" t="s">
        <v>29</v>
      </c>
      <c r="B37" s="9">
        <f>H12</f>
        <v>9000</v>
      </c>
    </row>
    <row r="38" spans="1:4" x14ac:dyDescent="0.25">
      <c r="A38" t="s">
        <v>24</v>
      </c>
      <c r="B38" s="5">
        <f>B34</f>
        <v>23</v>
      </c>
    </row>
    <row r="39" spans="1:4" x14ac:dyDescent="0.25">
      <c r="A39" s="7" t="s">
        <v>30</v>
      </c>
      <c r="B39" s="8">
        <f>B38*B37</f>
        <v>207000</v>
      </c>
    </row>
    <row r="41" spans="1:4" x14ac:dyDescent="0.25">
      <c r="A41" s="7" t="s">
        <v>60</v>
      </c>
    </row>
    <row r="42" spans="1:4" x14ac:dyDescent="0.25">
      <c r="A42" t="s">
        <v>57</v>
      </c>
      <c r="B42" s="9">
        <f>B37</f>
        <v>9000</v>
      </c>
    </row>
    <row r="43" spans="1:4" x14ac:dyDescent="0.25">
      <c r="A43" t="s">
        <v>24</v>
      </c>
      <c r="B43" s="5">
        <f>B38</f>
        <v>23</v>
      </c>
    </row>
    <row r="44" spans="1:4" x14ac:dyDescent="0.25">
      <c r="A44" s="7" t="s">
        <v>30</v>
      </c>
      <c r="B44" s="8">
        <f>B43*B42</f>
        <v>207000</v>
      </c>
    </row>
    <row r="46" spans="1:4" x14ac:dyDescent="0.25">
      <c r="A46" s="7" t="s">
        <v>59</v>
      </c>
    </row>
    <row r="47" spans="1:4" x14ac:dyDescent="0.25">
      <c r="A47" t="s">
        <v>0</v>
      </c>
      <c r="B47">
        <v>1000</v>
      </c>
      <c r="C47" s="5">
        <f>B31</f>
        <v>10</v>
      </c>
      <c r="D47" s="5">
        <f>C47*B47</f>
        <v>10000</v>
      </c>
    </row>
    <row r="48" spans="1:4" x14ac:dyDescent="0.25">
      <c r="A48" t="s">
        <v>1</v>
      </c>
      <c r="B48" t="s">
        <v>58</v>
      </c>
      <c r="C48" s="5">
        <f t="shared" ref="C48:C49" si="0">B32</f>
        <v>5</v>
      </c>
      <c r="D48" s="5">
        <f>C48*1000*0.2</f>
        <v>1000</v>
      </c>
    </row>
    <row r="49" spans="1:11" x14ac:dyDescent="0.25">
      <c r="A49" t="s">
        <v>2</v>
      </c>
      <c r="B49" t="s">
        <v>58</v>
      </c>
      <c r="C49" s="5">
        <f t="shared" si="0"/>
        <v>8</v>
      </c>
      <c r="D49" s="5">
        <f>C49*1000*0.2</f>
        <v>1600</v>
      </c>
    </row>
    <row r="50" spans="1:11" x14ac:dyDescent="0.25">
      <c r="A50" s="7" t="s">
        <v>27</v>
      </c>
      <c r="B50" s="7"/>
      <c r="C50" s="7"/>
      <c r="D50" s="8">
        <f>SUM(D47:D49)</f>
        <v>12600</v>
      </c>
    </row>
    <row r="53" spans="1:11" ht="15.75" thickBot="1" x14ac:dyDescent="0.3">
      <c r="A53" s="10" t="s">
        <v>63</v>
      </c>
      <c r="F53" t="s">
        <v>16</v>
      </c>
    </row>
    <row r="54" spans="1:11" x14ac:dyDescent="0.25">
      <c r="F54" s="11" t="s">
        <v>64</v>
      </c>
      <c r="G54" s="12"/>
      <c r="H54" s="12"/>
      <c r="I54" s="12"/>
      <c r="J54" s="12"/>
      <c r="K54" s="13">
        <v>1000</v>
      </c>
    </row>
    <row r="55" spans="1:11" x14ac:dyDescent="0.25">
      <c r="A55" t="s">
        <v>0</v>
      </c>
      <c r="F55" s="14" t="s">
        <v>65</v>
      </c>
      <c r="G55" s="15"/>
      <c r="H55" s="15"/>
      <c r="I55" s="15"/>
      <c r="J55" s="15"/>
      <c r="K55" s="16">
        <v>0.8</v>
      </c>
    </row>
    <row r="56" spans="1:11" ht="15.75" thickBot="1" x14ac:dyDescent="0.3">
      <c r="A56" t="s">
        <v>14</v>
      </c>
      <c r="B56" s="5">
        <f>C2</f>
        <v>110000</v>
      </c>
      <c r="F56" s="17" t="s">
        <v>53</v>
      </c>
      <c r="G56" s="18"/>
      <c r="H56" s="18"/>
      <c r="I56" s="18"/>
      <c r="J56" s="18"/>
      <c r="K56" s="19">
        <f>K55*K54</f>
        <v>800</v>
      </c>
    </row>
    <row r="57" spans="1:11" ht="15.75" thickBot="1" x14ac:dyDescent="0.3">
      <c r="A57" t="s">
        <v>48</v>
      </c>
      <c r="B57" s="3">
        <f>G1</f>
        <v>10000</v>
      </c>
      <c r="F57" s="20" t="s">
        <v>66</v>
      </c>
      <c r="G57" s="21"/>
      <c r="H57" s="21"/>
      <c r="I57" s="21"/>
      <c r="J57" s="21"/>
      <c r="K57" s="22">
        <v>8000</v>
      </c>
    </row>
    <row r="58" spans="1:11" x14ac:dyDescent="0.25">
      <c r="A58" t="s">
        <v>25</v>
      </c>
      <c r="B58" s="4">
        <f>B56/B57</f>
        <v>11</v>
      </c>
      <c r="F58" s="11" t="s">
        <v>67</v>
      </c>
      <c r="G58" s="12"/>
      <c r="H58" s="12"/>
      <c r="I58" s="12"/>
      <c r="J58" s="12"/>
      <c r="K58" s="23">
        <v>2000</v>
      </c>
    </row>
    <row r="59" spans="1:11" x14ac:dyDescent="0.25">
      <c r="F59" s="14" t="s">
        <v>65</v>
      </c>
      <c r="G59" s="15"/>
      <c r="H59" s="15"/>
      <c r="I59" s="15"/>
      <c r="J59" s="15"/>
      <c r="K59" s="16">
        <v>0.3</v>
      </c>
    </row>
    <row r="60" spans="1:11" ht="15.75" thickBot="1" x14ac:dyDescent="0.3">
      <c r="F60" s="17" t="s">
        <v>53</v>
      </c>
      <c r="G60" s="18"/>
      <c r="H60" s="18"/>
      <c r="I60" s="18"/>
      <c r="J60" s="18"/>
      <c r="K60" s="19">
        <f>K59*K58</f>
        <v>600</v>
      </c>
    </row>
    <row r="61" spans="1:11" ht="15.75" thickBot="1" x14ac:dyDescent="0.3">
      <c r="A61" t="s">
        <v>1</v>
      </c>
      <c r="F61" s="25" t="s">
        <v>68</v>
      </c>
      <c r="G61" s="26"/>
      <c r="H61" s="26"/>
      <c r="I61" s="26"/>
      <c r="J61" s="26"/>
      <c r="K61" s="27">
        <f>K60+K57+K56</f>
        <v>9400</v>
      </c>
    </row>
    <row r="62" spans="1:11" x14ac:dyDescent="0.25">
      <c r="A62" t="s">
        <v>14</v>
      </c>
      <c r="B62" s="5">
        <f>C3</f>
        <v>51700</v>
      </c>
    </row>
    <row r="63" spans="1:11" x14ac:dyDescent="0.25">
      <c r="A63" t="s">
        <v>55</v>
      </c>
      <c r="B63" s="9">
        <f>K61</f>
        <v>9400</v>
      </c>
    </row>
    <row r="64" spans="1:11" x14ac:dyDescent="0.25">
      <c r="A64" t="s">
        <v>56</v>
      </c>
      <c r="B64" s="5">
        <f>B62/B63</f>
        <v>5.5</v>
      </c>
    </row>
    <row r="66" spans="1:5" x14ac:dyDescent="0.25">
      <c r="A66" t="s">
        <v>2</v>
      </c>
    </row>
    <row r="67" spans="1:5" x14ac:dyDescent="0.25">
      <c r="A67" t="s">
        <v>14</v>
      </c>
      <c r="B67" s="5">
        <f>C4</f>
        <v>82720</v>
      </c>
    </row>
    <row r="68" spans="1:5" x14ac:dyDescent="0.25">
      <c r="A68" t="s">
        <v>55</v>
      </c>
      <c r="B68" s="9">
        <f>B63</f>
        <v>9400</v>
      </c>
    </row>
    <row r="69" spans="1:5" x14ac:dyDescent="0.25">
      <c r="A69" t="s">
        <v>56</v>
      </c>
      <c r="B69" s="5">
        <f>B67/B68</f>
        <v>8.8000000000000007</v>
      </c>
    </row>
    <row r="71" spans="1:5" x14ac:dyDescent="0.25">
      <c r="A71" s="7" t="s">
        <v>62</v>
      </c>
    </row>
    <row r="72" spans="1:5" x14ac:dyDescent="0.25">
      <c r="A72" t="s">
        <v>0</v>
      </c>
      <c r="B72" s="5">
        <f>B58</f>
        <v>11</v>
      </c>
    </row>
    <row r="73" spans="1:5" x14ac:dyDescent="0.25">
      <c r="A73" t="s">
        <v>1</v>
      </c>
      <c r="B73" s="5">
        <f>B64</f>
        <v>5.5</v>
      </c>
    </row>
    <row r="74" spans="1:5" x14ac:dyDescent="0.25">
      <c r="A74" t="s">
        <v>2</v>
      </c>
      <c r="B74" s="5">
        <f>B69</f>
        <v>8.8000000000000007</v>
      </c>
    </row>
    <row r="75" spans="1:5" x14ac:dyDescent="0.25">
      <c r="A75" s="7" t="s">
        <v>27</v>
      </c>
      <c r="B75" s="8">
        <f>SUM(B72:B74)</f>
        <v>25.3</v>
      </c>
    </row>
    <row r="77" spans="1:5" x14ac:dyDescent="0.25">
      <c r="A77" s="7" t="s">
        <v>61</v>
      </c>
    </row>
    <row r="78" spans="1:5" x14ac:dyDescent="0.25">
      <c r="A78" t="s">
        <v>69</v>
      </c>
    </row>
    <row r="79" spans="1:5" x14ac:dyDescent="0.25">
      <c r="A79" s="24" t="s">
        <v>70</v>
      </c>
      <c r="C79">
        <v>1000</v>
      </c>
      <c r="D79" s="4">
        <v>10</v>
      </c>
      <c r="E79" s="5">
        <f>D79*C79</f>
        <v>10000</v>
      </c>
    </row>
    <row r="80" spans="1:5" x14ac:dyDescent="0.25">
      <c r="A80" s="24"/>
      <c r="D80" s="4"/>
      <c r="E80" s="5"/>
    </row>
    <row r="81" spans="1:5" x14ac:dyDescent="0.25">
      <c r="A81" s="24" t="s">
        <v>1</v>
      </c>
      <c r="B81" t="s">
        <v>71</v>
      </c>
      <c r="C81">
        <v>200</v>
      </c>
      <c r="D81" s="5">
        <f>B32</f>
        <v>5</v>
      </c>
      <c r="E81" s="5">
        <f t="shared" ref="E81:E82" si="1">D81*C81</f>
        <v>1000</v>
      </c>
    </row>
    <row r="82" spans="1:5" x14ac:dyDescent="0.25">
      <c r="B82" t="s">
        <v>72</v>
      </c>
      <c r="C82">
        <v>800</v>
      </c>
      <c r="D82" s="5">
        <f>B73</f>
        <v>5.5</v>
      </c>
      <c r="E82" s="5">
        <f t="shared" si="1"/>
        <v>4400</v>
      </c>
    </row>
    <row r="83" spans="1:5" x14ac:dyDescent="0.25">
      <c r="B83" t="s">
        <v>73</v>
      </c>
      <c r="E83" s="5">
        <f>E82+E81</f>
        <v>5400</v>
      </c>
    </row>
    <row r="85" spans="1:5" x14ac:dyDescent="0.25">
      <c r="A85" t="s">
        <v>2</v>
      </c>
      <c r="B85" t="s">
        <v>71</v>
      </c>
      <c r="C85">
        <v>200</v>
      </c>
      <c r="D85" s="5">
        <f>B33</f>
        <v>8</v>
      </c>
      <c r="E85" s="5">
        <f t="shared" ref="E85:E86" si="2">D85*C85</f>
        <v>1600</v>
      </c>
    </row>
    <row r="86" spans="1:5" x14ac:dyDescent="0.25">
      <c r="B86" t="s">
        <v>72</v>
      </c>
      <c r="C86">
        <v>800</v>
      </c>
      <c r="D86" s="5">
        <f>B69</f>
        <v>8.8000000000000007</v>
      </c>
      <c r="E86" s="5">
        <f t="shared" si="2"/>
        <v>7040.0000000000009</v>
      </c>
    </row>
    <row r="87" spans="1:5" x14ac:dyDescent="0.25">
      <c r="B87" t="s">
        <v>73</v>
      </c>
      <c r="E87" s="5">
        <f>E86+E85</f>
        <v>8640</v>
      </c>
    </row>
    <row r="89" spans="1:5" x14ac:dyDescent="0.25">
      <c r="A89" t="s">
        <v>74</v>
      </c>
      <c r="E89" s="5">
        <f>E87+E83+E79</f>
        <v>24040</v>
      </c>
    </row>
    <row r="90" spans="1:5" x14ac:dyDescent="0.25">
      <c r="D90" t="s">
        <v>80</v>
      </c>
      <c r="E90">
        <v>1000</v>
      </c>
    </row>
    <row r="91" spans="1:5" x14ac:dyDescent="0.25">
      <c r="D91" t="s">
        <v>81</v>
      </c>
      <c r="E91" s="5">
        <f>E89/E90</f>
        <v>24.04</v>
      </c>
    </row>
    <row r="93" spans="1:5" x14ac:dyDescent="0.25">
      <c r="C93" t="s">
        <v>76</v>
      </c>
    </row>
    <row r="94" spans="1:5" x14ac:dyDescent="0.25">
      <c r="A94" t="s">
        <v>75</v>
      </c>
      <c r="B94">
        <v>8000</v>
      </c>
      <c r="C94" s="5">
        <f>B75</f>
        <v>25.3</v>
      </c>
      <c r="D94" s="5">
        <f>C94*B94</f>
        <v>202400</v>
      </c>
    </row>
    <row r="96" spans="1:5" x14ac:dyDescent="0.25">
      <c r="A96" s="7" t="s">
        <v>77</v>
      </c>
    </row>
    <row r="97" spans="1:4" x14ac:dyDescent="0.25">
      <c r="A97" t="s">
        <v>78</v>
      </c>
      <c r="B97" s="5">
        <f>E89</f>
        <v>24040</v>
      </c>
    </row>
    <row r="98" spans="1:4" x14ac:dyDescent="0.25">
      <c r="A98" t="s">
        <v>79</v>
      </c>
      <c r="B98" s="5">
        <f>D94</f>
        <v>202400</v>
      </c>
    </row>
    <row r="99" spans="1:4" x14ac:dyDescent="0.25">
      <c r="A99" t="s">
        <v>27</v>
      </c>
      <c r="B99" s="5">
        <f>B98+B97</f>
        <v>226440</v>
      </c>
    </row>
    <row r="101" spans="1:4" x14ac:dyDescent="0.25">
      <c r="A101" s="7" t="s">
        <v>60</v>
      </c>
    </row>
    <row r="102" spans="1:4" x14ac:dyDescent="0.25">
      <c r="A102" t="s">
        <v>82</v>
      </c>
    </row>
    <row r="103" spans="1:4" x14ac:dyDescent="0.25">
      <c r="A103">
        <v>1000</v>
      </c>
      <c r="B103" s="5">
        <f>E91</f>
        <v>24.04</v>
      </c>
      <c r="C103" s="5">
        <f>B103*A103</f>
        <v>24040</v>
      </c>
    </row>
    <row r="104" spans="1:4" x14ac:dyDescent="0.25">
      <c r="A104">
        <v>5000</v>
      </c>
      <c r="B104" s="5">
        <f>C94</f>
        <v>25.3</v>
      </c>
      <c r="C104" s="5">
        <f>B104*A104</f>
        <v>126500</v>
      </c>
    </row>
    <row r="105" spans="1:4" x14ac:dyDescent="0.25">
      <c r="B105" t="s">
        <v>27</v>
      </c>
      <c r="C105" s="5">
        <f>C104+C103</f>
        <v>150540</v>
      </c>
    </row>
    <row r="107" spans="1:4" x14ac:dyDescent="0.25">
      <c r="A107" s="7" t="s">
        <v>83</v>
      </c>
    </row>
    <row r="108" spans="1:4" x14ac:dyDescent="0.25">
      <c r="A108" t="s">
        <v>84</v>
      </c>
      <c r="B108">
        <v>3000</v>
      </c>
      <c r="C108" s="5">
        <f>B104</f>
        <v>25.3</v>
      </c>
      <c r="D108" s="5">
        <f>C108*B108</f>
        <v>75900</v>
      </c>
    </row>
    <row r="111" spans="1:4" x14ac:dyDescent="0.25">
      <c r="A111" s="7" t="s">
        <v>59</v>
      </c>
    </row>
    <row r="112" spans="1:4" x14ac:dyDescent="0.25">
      <c r="A112" t="s">
        <v>0</v>
      </c>
      <c r="B112">
        <v>2000</v>
      </c>
      <c r="C112" s="5">
        <f>B72</f>
        <v>11</v>
      </c>
      <c r="D112" s="5">
        <f>C112*B112</f>
        <v>22000</v>
      </c>
    </row>
    <row r="113" spans="1:4" x14ac:dyDescent="0.25">
      <c r="A113" t="s">
        <v>1</v>
      </c>
      <c r="B113" t="s">
        <v>85</v>
      </c>
      <c r="C113" s="5">
        <f>D82</f>
        <v>5.5</v>
      </c>
      <c r="D113" s="5">
        <f>2000*0.3*C113</f>
        <v>3300</v>
      </c>
    </row>
    <row r="114" spans="1:4" x14ac:dyDescent="0.25">
      <c r="A114" t="s">
        <v>2</v>
      </c>
      <c r="B114" t="s">
        <v>85</v>
      </c>
      <c r="C114" s="5">
        <f>D86</f>
        <v>8.8000000000000007</v>
      </c>
      <c r="D114" s="5">
        <f>2000*0.3*C114</f>
        <v>5280</v>
      </c>
    </row>
    <row r="115" spans="1:4" x14ac:dyDescent="0.25">
      <c r="C115" t="s">
        <v>27</v>
      </c>
      <c r="D115" s="5">
        <f>SUM(D112:D114)</f>
        <v>30580</v>
      </c>
    </row>
  </sheetData>
  <mergeCells count="8">
    <mergeCell ref="F61:J61"/>
    <mergeCell ref="F54:J54"/>
    <mergeCell ref="F55:J55"/>
    <mergeCell ref="F56:J56"/>
    <mergeCell ref="F57:J57"/>
    <mergeCell ref="F60:J60"/>
    <mergeCell ref="F59:J59"/>
    <mergeCell ref="F58:J5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32" sqref="B32"/>
    </sheetView>
  </sheetViews>
  <sheetFormatPr defaultRowHeight="15" x14ac:dyDescent="0.25"/>
  <cols>
    <col min="1" max="1" width="28.140625" bestFit="1" customWidth="1"/>
    <col min="2" max="3" width="15.85546875" bestFit="1" customWidth="1"/>
  </cols>
  <sheetData>
    <row r="1" spans="1:3" x14ac:dyDescent="0.25">
      <c r="B1" t="s">
        <v>89</v>
      </c>
      <c r="C1" t="s">
        <v>90</v>
      </c>
    </row>
    <row r="2" spans="1:3" x14ac:dyDescent="0.25">
      <c r="A2" t="s">
        <v>86</v>
      </c>
      <c r="B2" s="9">
        <v>924000</v>
      </c>
      <c r="C2" s="9">
        <v>979000</v>
      </c>
    </row>
    <row r="3" spans="1:3" x14ac:dyDescent="0.25">
      <c r="A3" t="s">
        <v>87</v>
      </c>
      <c r="B3" s="9">
        <v>539000</v>
      </c>
      <c r="C3" s="9">
        <v>623000</v>
      </c>
    </row>
    <row r="4" spans="1:3" x14ac:dyDescent="0.25">
      <c r="A4" t="s">
        <v>88</v>
      </c>
      <c r="B4" s="9">
        <v>847000</v>
      </c>
      <c r="C4" s="9">
        <v>801000</v>
      </c>
    </row>
    <row r="5" spans="1:3" x14ac:dyDescent="0.25">
      <c r="A5" t="s">
        <v>27</v>
      </c>
      <c r="B5" s="9">
        <f>SUM(B2:B4)</f>
        <v>2310000</v>
      </c>
      <c r="C5" s="9">
        <f>SUM(C2:C4)</f>
        <v>2403000</v>
      </c>
    </row>
    <row r="7" spans="1:3" x14ac:dyDescent="0.25">
      <c r="A7" t="s">
        <v>15</v>
      </c>
    </row>
    <row r="8" spans="1:3" x14ac:dyDescent="0.25">
      <c r="A8" t="s">
        <v>43</v>
      </c>
      <c r="B8" s="1">
        <v>760000</v>
      </c>
    </row>
    <row r="9" spans="1:3" x14ac:dyDescent="0.25">
      <c r="A9" t="s">
        <v>91</v>
      </c>
      <c r="B9" s="1">
        <v>40000</v>
      </c>
    </row>
    <row r="10" spans="1:3" x14ac:dyDescent="0.25">
      <c r="A10" t="s">
        <v>92</v>
      </c>
      <c r="B10" s="2">
        <v>0.25</v>
      </c>
    </row>
    <row r="11" spans="1:3" x14ac:dyDescent="0.25">
      <c r="A11" t="s">
        <v>93</v>
      </c>
      <c r="B11" s="1">
        <f>B10*B9</f>
        <v>10000</v>
      </c>
    </row>
    <row r="12" spans="1:3" x14ac:dyDescent="0.25">
      <c r="A12" t="s">
        <v>94</v>
      </c>
      <c r="B12" s="1">
        <f>B11+B8</f>
        <v>770000</v>
      </c>
    </row>
    <row r="14" spans="1:3" x14ac:dyDescent="0.25">
      <c r="A14" t="s">
        <v>10</v>
      </c>
      <c r="B14" s="4">
        <f>B5</f>
        <v>2310000</v>
      </c>
    </row>
    <row r="15" spans="1:3" x14ac:dyDescent="0.25">
      <c r="A15" t="s">
        <v>95</v>
      </c>
      <c r="B15" s="1">
        <f>B12</f>
        <v>770000</v>
      </c>
    </row>
    <row r="16" spans="1:3" x14ac:dyDescent="0.25">
      <c r="A16" s="7" t="s">
        <v>103</v>
      </c>
      <c r="B16" s="4">
        <f>B14/B15</f>
        <v>3</v>
      </c>
    </row>
    <row r="19" spans="1:3" x14ac:dyDescent="0.25">
      <c r="A19" t="s">
        <v>96</v>
      </c>
    </row>
    <row r="20" spans="1:3" x14ac:dyDescent="0.25">
      <c r="A20" t="s">
        <v>35</v>
      </c>
      <c r="C20" s="4">
        <f>C5</f>
        <v>2403000</v>
      </c>
    </row>
    <row r="21" spans="1:3" x14ac:dyDescent="0.25">
      <c r="A21" t="s">
        <v>97</v>
      </c>
      <c r="B21" t="s">
        <v>102</v>
      </c>
      <c r="C21">
        <v>30000</v>
      </c>
    </row>
    <row r="22" spans="1:3" x14ac:dyDescent="0.25">
      <c r="A22" t="s">
        <v>98</v>
      </c>
      <c r="B22" t="s">
        <v>99</v>
      </c>
      <c r="C22">
        <v>820000</v>
      </c>
    </row>
    <row r="23" spans="1:3" x14ac:dyDescent="0.25">
      <c r="A23" t="s">
        <v>100</v>
      </c>
      <c r="B23" t="s">
        <v>101</v>
      </c>
      <c r="C23">
        <f>80000*0.5</f>
        <v>40000</v>
      </c>
    </row>
    <row r="24" spans="1:3" x14ac:dyDescent="0.25">
      <c r="A24" t="s">
        <v>95</v>
      </c>
      <c r="C24">
        <f>SUM(C21:C23)</f>
        <v>890000</v>
      </c>
    </row>
    <row r="25" spans="1:3" x14ac:dyDescent="0.25">
      <c r="A25" s="7" t="s">
        <v>104</v>
      </c>
      <c r="C25" s="5">
        <f>C20/C24</f>
        <v>2.7</v>
      </c>
    </row>
    <row r="27" spans="1:3" x14ac:dyDescent="0.25">
      <c r="A27" s="7" t="s">
        <v>105</v>
      </c>
    </row>
    <row r="28" spans="1:3" x14ac:dyDescent="0.25">
      <c r="A28" t="s">
        <v>106</v>
      </c>
      <c r="B28" s="4">
        <f>40000*0.25*3</f>
        <v>30000</v>
      </c>
    </row>
    <row r="30" spans="1:3" x14ac:dyDescent="0.25">
      <c r="A30" s="7" t="s">
        <v>107</v>
      </c>
    </row>
    <row r="31" spans="1:3" x14ac:dyDescent="0.25">
      <c r="A31" t="s">
        <v>108</v>
      </c>
      <c r="B31" s="4">
        <f>80000*0.5*2.7</f>
        <v>108000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carbexa</vt:lpstr>
      <vt:lpstr>Antartica</vt:lpstr>
      <vt:lpstr>plasmatec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2014-09-27T19:33:55Z</dcterms:created>
  <dcterms:modified xsi:type="dcterms:W3CDTF">2014-09-27T21:20:49Z</dcterms:modified>
</cp:coreProperties>
</file>