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2" sheetId="1" r:id="rId1"/>
    <sheet name="3" sheetId="2" r:id="rId2"/>
    <sheet name="1" sheetId="3" r:id="rId3"/>
  </sheets>
  <calcPr calcId="125725"/>
</workbook>
</file>

<file path=xl/calcChain.xml><?xml version="1.0" encoding="utf-8"?>
<calcChain xmlns="http://schemas.openxmlformats.org/spreadsheetml/2006/main">
  <c r="D3" i="3"/>
  <c r="D2"/>
  <c r="L7"/>
  <c r="K7"/>
  <c r="L6"/>
  <c r="L5"/>
  <c r="K5"/>
  <c r="J5"/>
  <c r="L4"/>
  <c r="L3"/>
  <c r="L2"/>
  <c r="L1"/>
  <c r="C5"/>
  <c r="C4"/>
  <c r="D19" i="2"/>
  <c r="C19" s="1"/>
  <c r="H16"/>
  <c r="H17" s="1"/>
  <c r="H18" s="1"/>
  <c r="H19" s="1"/>
  <c r="H20" s="1"/>
  <c r="D16"/>
  <c r="C16"/>
  <c r="C18" s="1"/>
  <c r="D18" s="1"/>
  <c r="J15"/>
  <c r="J16" s="1"/>
  <c r="I16" s="1"/>
  <c r="I15"/>
  <c r="G10"/>
  <c r="I8"/>
  <c r="J8"/>
  <c r="G8"/>
  <c r="F8"/>
  <c r="H8"/>
  <c r="I7"/>
  <c r="H7"/>
  <c r="J7"/>
  <c r="C7"/>
  <c r="D7"/>
  <c r="I6"/>
  <c r="J6"/>
  <c r="H6"/>
  <c r="D6"/>
  <c r="C6"/>
  <c r="I5"/>
  <c r="J5"/>
  <c r="H5"/>
  <c r="I4"/>
  <c r="F5" s="1"/>
  <c r="G5" s="1"/>
  <c r="H4"/>
  <c r="J4"/>
  <c r="C4"/>
  <c r="D4"/>
  <c r="I3"/>
  <c r="J3"/>
  <c r="M15" i="1"/>
  <c r="M14"/>
  <c r="M13"/>
  <c r="K13"/>
  <c r="L11"/>
  <c r="M10"/>
  <c r="K11"/>
  <c r="L10"/>
  <c r="K10"/>
  <c r="L8"/>
  <c r="K8"/>
  <c r="L7"/>
  <c r="M6"/>
  <c r="L6"/>
  <c r="K2"/>
  <c r="O1"/>
  <c r="L4" s="1"/>
  <c r="D7"/>
  <c r="E8"/>
  <c r="D9" s="1"/>
  <c r="D8"/>
  <c r="C8"/>
  <c r="C10" s="1"/>
  <c r="C2"/>
  <c r="G1"/>
  <c r="D4" s="1"/>
  <c r="E4" s="1"/>
  <c r="D6" s="1"/>
  <c r="F17" i="2" l="1"/>
  <c r="G17" s="1"/>
  <c r="J17" s="1"/>
  <c r="I17" s="1"/>
  <c r="M4" i="1"/>
  <c r="C12"/>
  <c r="E12" s="1"/>
  <c r="D10"/>
  <c r="E13" s="1"/>
  <c r="J18" i="2" l="1"/>
  <c r="I18" s="1"/>
  <c r="E14" i="1"/>
  <c r="J19" i="2" l="1"/>
  <c r="I19" s="1"/>
  <c r="F20" l="1"/>
  <c r="G20" s="1"/>
  <c r="G22" s="1"/>
  <c r="J20" l="1"/>
  <c r="I20" s="1"/>
</calcChain>
</file>

<file path=xl/sharedStrings.xml><?xml version="1.0" encoding="utf-8"?>
<sst xmlns="http://schemas.openxmlformats.org/spreadsheetml/2006/main" count="76" uniqueCount="44">
  <si>
    <t>Numero usp</t>
  </si>
  <si>
    <t>Quant</t>
  </si>
  <si>
    <t>Saldo</t>
  </si>
  <si>
    <t>Mês</t>
  </si>
  <si>
    <t>Compras brutas</t>
  </si>
  <si>
    <t>compras liquidas icms</t>
  </si>
  <si>
    <t>frete</t>
  </si>
  <si>
    <t>unitario</t>
  </si>
  <si>
    <t>devoluções</t>
  </si>
  <si>
    <t>saldo liquido de compras</t>
  </si>
  <si>
    <t>Saldo antes das vendas</t>
  </si>
  <si>
    <t>Salf final</t>
  </si>
  <si>
    <t>Consumo</t>
  </si>
  <si>
    <t>Vendas</t>
  </si>
  <si>
    <t>Receita</t>
  </si>
  <si>
    <t>custo</t>
  </si>
  <si>
    <t>saldio liquido compras</t>
  </si>
  <si>
    <t>Saldo inicial + compras</t>
  </si>
  <si>
    <t>consumo</t>
  </si>
  <si>
    <t>Resultado</t>
  </si>
  <si>
    <t>lancamento</t>
  </si>
  <si>
    <t>entrada</t>
  </si>
  <si>
    <t>saida</t>
  </si>
  <si>
    <t>saldo</t>
  </si>
  <si>
    <t>Q</t>
  </si>
  <si>
    <t>VU</t>
  </si>
  <si>
    <t>VT</t>
  </si>
  <si>
    <t>si</t>
  </si>
  <si>
    <t>Custo total</t>
  </si>
  <si>
    <t>Camiseta</t>
  </si>
  <si>
    <t>Calça</t>
  </si>
  <si>
    <t>rebarba</t>
  </si>
  <si>
    <t>retalho</t>
  </si>
  <si>
    <t>3 ultimos</t>
  </si>
  <si>
    <t>compra</t>
  </si>
  <si>
    <t>bruto</t>
  </si>
  <si>
    <t>icms</t>
  </si>
  <si>
    <t>ano</t>
  </si>
  <si>
    <t>Custo final</t>
  </si>
  <si>
    <t>Custo por quilo</t>
  </si>
  <si>
    <t>recuperação retalho[</t>
  </si>
  <si>
    <t>4 ultimos digitos usp</t>
  </si>
  <si>
    <t>com arredondamento</t>
  </si>
  <si>
    <t>3 digitos usp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</si>
</sst>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44" fontId="0" fillId="0" borderId="0" xfId="1" applyNumberFormat="1" applyFont="1"/>
    <xf numFmtId="44" fontId="0" fillId="0" borderId="0" xfId="0" applyNumberFormat="1"/>
    <xf numFmtId="16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A4" sqref="A4"/>
    </sheetView>
  </sheetViews>
  <sheetFormatPr defaultRowHeight="15"/>
  <cols>
    <col min="4" max="5" width="13.28515625" bestFit="1" customWidth="1"/>
    <col min="9" max="9" width="11.85546875" bestFit="1" customWidth="1"/>
    <col min="12" max="13" width="13.28515625" bestFit="1" customWidth="1"/>
  </cols>
  <sheetData>
    <row r="1" spans="1:15" ht="15.75" thickBot="1">
      <c r="A1" s="5" t="s">
        <v>0</v>
      </c>
      <c r="B1" s="7">
        <v>852</v>
      </c>
      <c r="C1" t="s">
        <v>1</v>
      </c>
      <c r="D1" t="s">
        <v>2</v>
      </c>
      <c r="E1" s="5" t="s">
        <v>3</v>
      </c>
      <c r="F1" s="7">
        <v>11</v>
      </c>
      <c r="G1" s="7">
        <f>F1/100</f>
        <v>0.11</v>
      </c>
      <c r="I1" s="5" t="s">
        <v>43</v>
      </c>
      <c r="J1" s="7">
        <v>852</v>
      </c>
      <c r="K1" t="s">
        <v>1</v>
      </c>
      <c r="L1" t="s">
        <v>2</v>
      </c>
      <c r="M1" s="5" t="s">
        <v>3</v>
      </c>
      <c r="N1" s="6">
        <v>11</v>
      </c>
      <c r="O1" s="7">
        <f>N1/100</f>
        <v>0.11</v>
      </c>
    </row>
    <row r="2" spans="1:15">
      <c r="C2">
        <f>B1</f>
        <v>852</v>
      </c>
      <c r="D2" s="1">
        <v>2000</v>
      </c>
      <c r="K2">
        <f>J1</f>
        <v>852</v>
      </c>
      <c r="L2" s="1">
        <v>2000</v>
      </c>
    </row>
    <row r="3" spans="1:15">
      <c r="B3" t="s">
        <v>4</v>
      </c>
      <c r="C3">
        <v>5000</v>
      </c>
      <c r="D3" s="1">
        <v>12000</v>
      </c>
      <c r="E3" t="s">
        <v>7</v>
      </c>
      <c r="J3" t="s">
        <v>4</v>
      </c>
      <c r="K3">
        <v>5000</v>
      </c>
      <c r="L3" s="1">
        <v>12000</v>
      </c>
      <c r="M3" t="s">
        <v>7</v>
      </c>
    </row>
    <row r="4" spans="1:15">
      <c r="B4" t="s">
        <v>5</v>
      </c>
      <c r="D4" s="2">
        <f>ROUND(D3*(1-G1),2)</f>
        <v>10680</v>
      </c>
      <c r="E4" s="3">
        <f>D4/5000</f>
        <v>2.1360000000000001</v>
      </c>
      <c r="J4" t="s">
        <v>5</v>
      </c>
      <c r="L4" s="2">
        <f>ROUND(L3*(1-O1),2)</f>
        <v>10680</v>
      </c>
      <c r="M4" s="3">
        <f>L4/5000</f>
        <v>2.1360000000000001</v>
      </c>
    </row>
    <row r="5" spans="1:15">
      <c r="B5" t="s">
        <v>6</v>
      </c>
      <c r="D5" s="1">
        <v>200</v>
      </c>
      <c r="J5" t="s">
        <v>6</v>
      </c>
      <c r="L5" s="1">
        <v>200</v>
      </c>
    </row>
    <row r="6" spans="1:15">
      <c r="B6" t="s">
        <v>8</v>
      </c>
      <c r="C6">
        <v>50</v>
      </c>
      <c r="D6" s="3">
        <f>C6*E4</f>
        <v>106.80000000000001</v>
      </c>
      <c r="L6" s="3">
        <f>L5+L4</f>
        <v>10880</v>
      </c>
      <c r="M6" s="3">
        <f>L6/K3</f>
        <v>2.1760000000000002</v>
      </c>
    </row>
    <row r="7" spans="1:15">
      <c r="B7" t="s">
        <v>9</v>
      </c>
      <c r="D7" s="3">
        <f>D4+D5-D6</f>
        <v>10773.2</v>
      </c>
      <c r="J7" t="s">
        <v>8</v>
      </c>
      <c r="K7">
        <v>50</v>
      </c>
      <c r="L7" s="3">
        <f>K7*M6</f>
        <v>108.80000000000001</v>
      </c>
    </row>
    <row r="8" spans="1:15">
      <c r="B8" t="s">
        <v>10</v>
      </c>
      <c r="C8">
        <f>C2+C3-C6</f>
        <v>5802</v>
      </c>
      <c r="D8" s="3">
        <f>D7+D2</f>
        <v>12773.2</v>
      </c>
      <c r="E8" s="3">
        <f>D8/C8</f>
        <v>2.2015167183729751</v>
      </c>
      <c r="J8" t="s">
        <v>16</v>
      </c>
      <c r="K8">
        <f>K3-K7</f>
        <v>4950</v>
      </c>
      <c r="L8" s="3">
        <f>L6-L7</f>
        <v>10771.2</v>
      </c>
    </row>
    <row r="9" spans="1:15">
      <c r="B9" t="s">
        <v>11</v>
      </c>
      <c r="C9">
        <v>300</v>
      </c>
      <c r="D9" s="3">
        <f>C9*$E$8</f>
        <v>660.4550155118925</v>
      </c>
    </row>
    <row r="10" spans="1:15">
      <c r="B10" t="s">
        <v>12</v>
      </c>
      <c r="C10">
        <f>C8-C9</f>
        <v>5502</v>
      </c>
      <c r="D10" s="3">
        <f>C10*$E$8</f>
        <v>12112.744984488108</v>
      </c>
      <c r="J10" t="s">
        <v>17</v>
      </c>
      <c r="K10">
        <f>K8+K2</f>
        <v>5802</v>
      </c>
      <c r="L10" s="3">
        <f>L8+L2</f>
        <v>12771.2</v>
      </c>
      <c r="M10" s="3">
        <f>L10/K10</f>
        <v>2.2011720096518443</v>
      </c>
    </row>
    <row r="11" spans="1:15">
      <c r="D11" s="3"/>
      <c r="J11" t="s">
        <v>18</v>
      </c>
      <c r="K11">
        <f>K10-300</f>
        <v>5502</v>
      </c>
      <c r="L11" s="3">
        <f>K11*M10</f>
        <v>12110.848397104448</v>
      </c>
    </row>
    <row r="12" spans="1:15">
      <c r="B12" t="s">
        <v>13</v>
      </c>
      <c r="C12">
        <f>C10</f>
        <v>5502</v>
      </c>
      <c r="D12">
        <v>5</v>
      </c>
      <c r="E12" s="1">
        <f>D12*C12</f>
        <v>27510</v>
      </c>
      <c r="F12" t="s">
        <v>14</v>
      </c>
      <c r="L12" s="3"/>
    </row>
    <row r="13" spans="1:15">
      <c r="B13" t="s">
        <v>15</v>
      </c>
      <c r="E13" s="3">
        <f>D10</f>
        <v>12112.744984488108</v>
      </c>
      <c r="J13" t="s">
        <v>19</v>
      </c>
      <c r="K13">
        <f>K11</f>
        <v>5502</v>
      </c>
      <c r="L13" s="3">
        <v>5</v>
      </c>
      <c r="M13" s="3">
        <f>L13*K13</f>
        <v>27510</v>
      </c>
    </row>
    <row r="14" spans="1:15">
      <c r="E14" s="3">
        <f>E12-E13</f>
        <v>15397.255015511892</v>
      </c>
      <c r="M14" s="1">
        <f>L11</f>
        <v>12110.848397104448</v>
      </c>
    </row>
    <row r="15" spans="1:15">
      <c r="M15" s="3">
        <f>M13-M14</f>
        <v>15399.151602895552</v>
      </c>
    </row>
    <row r="16" spans="1:15">
      <c r="M16" s="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I12" sqref="I12"/>
    </sheetView>
  </sheetViews>
  <sheetFormatPr defaultRowHeight="15"/>
  <cols>
    <col min="4" max="4" width="11.28515625" bestFit="1" customWidth="1"/>
    <col min="7" max="7" width="10.5703125" bestFit="1" customWidth="1"/>
    <col min="10" max="10" width="12.140625" bestFit="1" customWidth="1"/>
    <col min="11" max="11" width="19.42578125" bestFit="1" customWidth="1"/>
  </cols>
  <sheetData>
    <row r="1" spans="1:12" ht="15.75" thickBot="1">
      <c r="B1" t="s">
        <v>21</v>
      </c>
      <c r="E1" t="s">
        <v>22</v>
      </c>
      <c r="H1" t="s">
        <v>23</v>
      </c>
      <c r="K1" s="5" t="s">
        <v>41</v>
      </c>
      <c r="L1" s="7">
        <v>547</v>
      </c>
    </row>
    <row r="2" spans="1:12">
      <c r="A2" t="s">
        <v>20</v>
      </c>
      <c r="B2" t="s">
        <v>24</v>
      </c>
      <c r="C2" t="s">
        <v>25</v>
      </c>
      <c r="D2" t="s">
        <v>26</v>
      </c>
      <c r="E2" t="s">
        <v>24</v>
      </c>
      <c r="F2" t="s">
        <v>25</v>
      </c>
      <c r="G2" t="s">
        <v>26</v>
      </c>
      <c r="H2" t="s">
        <v>24</v>
      </c>
      <c r="I2" t="s">
        <v>25</v>
      </c>
      <c r="J2" t="s">
        <v>26</v>
      </c>
    </row>
    <row r="3" spans="1:12">
      <c r="A3" t="s">
        <v>27</v>
      </c>
      <c r="H3">
        <v>2000</v>
      </c>
      <c r="I3" s="1">
        <f>J3/H3</f>
        <v>0.27350000000000002</v>
      </c>
      <c r="J3" s="1">
        <f>L1</f>
        <v>547</v>
      </c>
    </row>
    <row r="4" spans="1:12">
      <c r="A4" s="4">
        <v>41644</v>
      </c>
      <c r="B4">
        <v>200</v>
      </c>
      <c r="C4" s="3">
        <f>D4/B4</f>
        <v>2.0499999999999998</v>
      </c>
      <c r="D4" s="1">
        <f>500*0.82</f>
        <v>410</v>
      </c>
      <c r="H4">
        <f>H3+B4</f>
        <v>2200</v>
      </c>
      <c r="I4" s="3">
        <f>J4/H4</f>
        <v>0.435</v>
      </c>
      <c r="J4" s="3">
        <f>J3+D4</f>
        <v>957</v>
      </c>
    </row>
    <row r="5" spans="1:12">
      <c r="A5" s="4">
        <v>41647</v>
      </c>
      <c r="E5">
        <v>500</v>
      </c>
      <c r="F5" s="3">
        <f>I4</f>
        <v>0.435</v>
      </c>
      <c r="G5" s="3">
        <f>F5*E5</f>
        <v>217.5</v>
      </c>
      <c r="H5">
        <f>H4-E5</f>
        <v>1700</v>
      </c>
      <c r="I5" s="3">
        <f>J5/H5</f>
        <v>0.435</v>
      </c>
      <c r="J5" s="3">
        <f>J4-G5</f>
        <v>739.5</v>
      </c>
    </row>
    <row r="6" spans="1:12">
      <c r="A6" s="4">
        <v>41651</v>
      </c>
      <c r="B6">
        <v>-120</v>
      </c>
      <c r="C6" s="3">
        <f>C4</f>
        <v>2.0499999999999998</v>
      </c>
      <c r="D6" s="3">
        <f>C6*B6</f>
        <v>-245.99999999999997</v>
      </c>
      <c r="H6">
        <f>H5+B6</f>
        <v>1580</v>
      </c>
      <c r="I6" s="3">
        <f>J6/H6</f>
        <v>0.31234177215189873</v>
      </c>
      <c r="J6" s="3">
        <f>J5+D6</f>
        <v>493.5</v>
      </c>
    </row>
    <row r="7" spans="1:12">
      <c r="A7" s="4">
        <v>41657</v>
      </c>
      <c r="B7">
        <v>300</v>
      </c>
      <c r="C7" s="3">
        <f>D7/B7</f>
        <v>2.1866666666666665</v>
      </c>
      <c r="D7" s="1">
        <f>800*0.82</f>
        <v>656</v>
      </c>
      <c r="H7">
        <f>H6+B7</f>
        <v>1880</v>
      </c>
      <c r="I7" s="3">
        <f>J7/H7</f>
        <v>0.61143617021276597</v>
      </c>
      <c r="J7" s="3">
        <f>J6+D7</f>
        <v>1149.5</v>
      </c>
    </row>
    <row r="8" spans="1:12">
      <c r="A8" s="4">
        <v>41661</v>
      </c>
      <c r="E8">
        <v>800</v>
      </c>
      <c r="F8" s="3">
        <f>I7</f>
        <v>0.61143617021276597</v>
      </c>
      <c r="G8" s="3">
        <f>F8*E8</f>
        <v>489.14893617021278</v>
      </c>
      <c r="H8">
        <f>H7-E8</f>
        <v>1080</v>
      </c>
      <c r="I8" s="3">
        <f>J8/H8</f>
        <v>0.61143617021276597</v>
      </c>
      <c r="J8" s="3">
        <f>J7-G8</f>
        <v>660.35106382978722</v>
      </c>
    </row>
    <row r="10" spans="1:12">
      <c r="F10" t="s">
        <v>28</v>
      </c>
      <c r="G10" s="3">
        <f>G8+G5</f>
        <v>706.64893617021278</v>
      </c>
    </row>
    <row r="12" spans="1:12" ht="15.75" thickBot="1">
      <c r="K12" t="s">
        <v>42</v>
      </c>
    </row>
    <row r="13" spans="1:12" ht="15.75" thickBot="1">
      <c r="B13" t="s">
        <v>21</v>
      </c>
      <c r="E13" t="s">
        <v>22</v>
      </c>
      <c r="H13" t="s">
        <v>23</v>
      </c>
      <c r="K13" s="5" t="s">
        <v>41</v>
      </c>
      <c r="L13" s="7">
        <v>547</v>
      </c>
    </row>
    <row r="14" spans="1:12">
      <c r="A14" t="s">
        <v>20</v>
      </c>
      <c r="B14" t="s">
        <v>24</v>
      </c>
      <c r="C14" t="s">
        <v>25</v>
      </c>
      <c r="D14" t="s">
        <v>26</v>
      </c>
      <c r="E14" t="s">
        <v>24</v>
      </c>
      <c r="F14" t="s">
        <v>25</v>
      </c>
      <c r="G14" t="s">
        <v>26</v>
      </c>
      <c r="H14" t="s">
        <v>24</v>
      </c>
      <c r="I14" t="s">
        <v>25</v>
      </c>
      <c r="J14" t="s">
        <v>26</v>
      </c>
    </row>
    <row r="15" spans="1:12">
      <c r="A15" t="s">
        <v>27</v>
      </c>
      <c r="H15">
        <v>2000</v>
      </c>
      <c r="I15" s="1">
        <f>J15/H15</f>
        <v>0.27350000000000002</v>
      </c>
      <c r="J15" s="1">
        <f>L13</f>
        <v>547</v>
      </c>
    </row>
    <row r="16" spans="1:12">
      <c r="A16" s="4">
        <v>41644</v>
      </c>
      <c r="B16">
        <v>200</v>
      </c>
      <c r="C16" s="3">
        <f>D16/B16</f>
        <v>2.0499999999999998</v>
      </c>
      <c r="D16" s="1">
        <f>500*0.82</f>
        <v>410</v>
      </c>
      <c r="H16">
        <f>H15+B16</f>
        <v>2200</v>
      </c>
      <c r="I16" s="3">
        <f>ROUND(J16/H16,2)</f>
        <v>0.44</v>
      </c>
      <c r="J16" s="3">
        <f>J15+D16</f>
        <v>957</v>
      </c>
    </row>
    <row r="17" spans="1:10">
      <c r="A17" s="4">
        <v>41647</v>
      </c>
      <c r="E17">
        <v>500</v>
      </c>
      <c r="F17" s="3">
        <f>I16</f>
        <v>0.44</v>
      </c>
      <c r="G17" s="3">
        <f>F17*E17</f>
        <v>220</v>
      </c>
      <c r="H17">
        <f>H16-E17</f>
        <v>1700</v>
      </c>
      <c r="I17" s="3">
        <f>ROUND(J17/H17,2)</f>
        <v>0.43</v>
      </c>
      <c r="J17" s="3">
        <f>J16-G17</f>
        <v>737</v>
      </c>
    </row>
    <row r="18" spans="1:10">
      <c r="A18" s="4">
        <v>41651</v>
      </c>
      <c r="B18">
        <v>-120</v>
      </c>
      <c r="C18" s="3">
        <f>C16</f>
        <v>2.0499999999999998</v>
      </c>
      <c r="D18" s="3">
        <f>C18*B18</f>
        <v>-245.99999999999997</v>
      </c>
      <c r="H18">
        <f>H17+B18</f>
        <v>1580</v>
      </c>
      <c r="I18" s="3">
        <f>ROUND(J18/H18,2)</f>
        <v>0.31</v>
      </c>
      <c r="J18" s="3">
        <f>J17+D18</f>
        <v>491</v>
      </c>
    </row>
    <row r="19" spans="1:10">
      <c r="A19" s="4">
        <v>41657</v>
      </c>
      <c r="B19">
        <v>300</v>
      </c>
      <c r="C19" s="3">
        <f>D19/B19</f>
        <v>2.1866666666666665</v>
      </c>
      <c r="D19" s="1">
        <f>800*0.82</f>
        <v>656</v>
      </c>
      <c r="H19">
        <f>H18+B19</f>
        <v>1880</v>
      </c>
      <c r="I19" s="3">
        <f>ROUND(J19/H19,2)</f>
        <v>0.61</v>
      </c>
      <c r="J19" s="3">
        <f>J18+D19</f>
        <v>1147</v>
      </c>
    </row>
    <row r="20" spans="1:10">
      <c r="A20" s="4">
        <v>41661</v>
      </c>
      <c r="E20">
        <v>800</v>
      </c>
      <c r="F20" s="3">
        <f>I19</f>
        <v>0.61</v>
      </c>
      <c r="G20" s="3">
        <f>F20*E20</f>
        <v>488</v>
      </c>
      <c r="H20">
        <f>H19-E20</f>
        <v>1080</v>
      </c>
      <c r="I20" s="3">
        <f>ROUND(J20/H20,2)</f>
        <v>0.61</v>
      </c>
      <c r="J20" s="3">
        <f>J19-G20</f>
        <v>659</v>
      </c>
    </row>
    <row r="22" spans="1:10">
      <c r="F22" t="s">
        <v>28</v>
      </c>
      <c r="G22" s="3">
        <f>G20+G17</f>
        <v>708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L7" sqref="L7"/>
    </sheetView>
  </sheetViews>
  <sheetFormatPr defaultRowHeight="15"/>
  <cols>
    <col min="4" max="4" width="13.28515625" bestFit="1" customWidth="1"/>
    <col min="7" max="7" width="2.5703125" customWidth="1"/>
    <col min="8" max="8" width="3" customWidth="1"/>
    <col min="9" max="9" width="19.7109375" bestFit="1" customWidth="1"/>
    <col min="12" max="12" width="13.28515625" bestFit="1" customWidth="1"/>
  </cols>
  <sheetData>
    <row r="1" spans="1:13" ht="15.75" thickBot="1">
      <c r="A1" s="5" t="s">
        <v>3</v>
      </c>
      <c r="B1" s="7">
        <v>11</v>
      </c>
      <c r="C1" s="5" t="s">
        <v>37</v>
      </c>
      <c r="D1" s="7">
        <v>1994</v>
      </c>
      <c r="E1" s="6" t="s">
        <v>33</v>
      </c>
      <c r="F1" s="7">
        <v>547</v>
      </c>
      <c r="I1" t="s">
        <v>34</v>
      </c>
      <c r="J1">
        <v>10000</v>
      </c>
      <c r="K1">
        <v>3.5</v>
      </c>
      <c r="L1">
        <f>K1*J1</f>
        <v>35000</v>
      </c>
      <c r="M1" t="s">
        <v>35</v>
      </c>
    </row>
    <row r="2" spans="1:13">
      <c r="B2" t="s">
        <v>29</v>
      </c>
      <c r="C2">
        <v>5400</v>
      </c>
      <c r="D2" s="3">
        <f>C2*L7</f>
        <v>18747.420000000002</v>
      </c>
      <c r="L2">
        <f>L1*0.15</f>
        <v>5250</v>
      </c>
      <c r="M2" t="s">
        <v>36</v>
      </c>
    </row>
    <row r="3" spans="1:13">
      <c r="B3" t="s">
        <v>30</v>
      </c>
      <c r="C3">
        <v>3600</v>
      </c>
      <c r="D3" s="3">
        <f>C3*L7</f>
        <v>12498.28</v>
      </c>
      <c r="L3">
        <f>D1</f>
        <v>1994</v>
      </c>
      <c r="M3" t="s">
        <v>6</v>
      </c>
    </row>
    <row r="4" spans="1:13">
      <c r="B4" t="s">
        <v>31</v>
      </c>
      <c r="C4">
        <f>F1</f>
        <v>547</v>
      </c>
      <c r="L4" s="1">
        <f>L1-L2+L3</f>
        <v>31744</v>
      </c>
    </row>
    <row r="5" spans="1:13">
      <c r="B5" t="s">
        <v>32</v>
      </c>
      <c r="C5">
        <f>1000-C4</f>
        <v>453</v>
      </c>
      <c r="I5" t="s">
        <v>40</v>
      </c>
      <c r="J5">
        <f>C5</f>
        <v>453</v>
      </c>
      <c r="K5" s="1">
        <f>B1/10</f>
        <v>1.1000000000000001</v>
      </c>
      <c r="L5" s="3">
        <f>J5*K5</f>
        <v>498.30000000000007</v>
      </c>
    </row>
    <row r="6" spans="1:13">
      <c r="I6" t="s">
        <v>38</v>
      </c>
      <c r="L6" s="3">
        <f>L4-L5</f>
        <v>31245.7</v>
      </c>
    </row>
    <row r="7" spans="1:13">
      <c r="I7" t="s">
        <v>39</v>
      </c>
      <c r="K7">
        <f>C2+C3</f>
        <v>9000</v>
      </c>
      <c r="L7" s="3">
        <f>L6/K7</f>
        <v>3.4717444444444445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</vt:lpstr>
      <vt:lpstr>3</vt:lpstr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csmiranda</dc:creator>
  <cp:lastModifiedBy>csmiranda</cp:lastModifiedBy>
  <dcterms:created xsi:type="dcterms:W3CDTF">2014-09-02T16:59:32Z</dcterms:created>
  <dcterms:modified xsi:type="dcterms:W3CDTF">2014-09-02T17:38:03Z</dcterms:modified>
</cp:coreProperties>
</file>