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 activeTab="1"/>
  </bookViews>
  <sheets>
    <sheet name="Enunciado" sheetId="2" r:id="rId1"/>
    <sheet name="Autopeças" sheetId="12" r:id="rId2"/>
    <sheet name="Autopeças (2)" sheetId="13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F32" i="13" l="1"/>
  <c r="E32" i="13"/>
  <c r="F27" i="13"/>
  <c r="E27" i="13"/>
  <c r="E25" i="13"/>
  <c r="E16" i="13"/>
  <c r="F37" i="12"/>
  <c r="E37" i="12"/>
  <c r="F31" i="13"/>
  <c r="E31" i="13"/>
  <c r="F30" i="13"/>
  <c r="E30" i="13"/>
  <c r="F26" i="13"/>
  <c r="E26" i="13"/>
  <c r="E8" i="13"/>
  <c r="F28" i="12"/>
  <c r="E28" i="12"/>
  <c r="E8" i="12"/>
  <c r="F27" i="12" s="1"/>
  <c r="E24" i="12" l="1"/>
  <c r="E29" i="12" s="1"/>
  <c r="F24" i="12"/>
  <c r="F29" i="12" s="1"/>
  <c r="E30" i="12"/>
  <c r="F30" i="12"/>
  <c r="F32" i="12"/>
  <c r="F40" i="12" s="1"/>
  <c r="E27" i="12"/>
  <c r="E32" i="12" s="1"/>
  <c r="E40" i="12" s="1"/>
  <c r="F33" i="13"/>
  <c r="F35" i="13"/>
  <c r="E33" i="13"/>
  <c r="E35" i="13" s="1"/>
  <c r="G32" i="12" l="1"/>
  <c r="H32" i="12" s="1"/>
  <c r="G35" i="13"/>
  <c r="H35" i="13" s="1"/>
</calcChain>
</file>

<file path=xl/comments1.xml><?xml version="1.0" encoding="utf-8"?>
<comments xmlns="http://schemas.openxmlformats.org/spreadsheetml/2006/main">
  <authors>
    <author>Claudio Barbieri da Cunha</author>
  </authors>
  <commentList>
    <comment ref="E24" authorId="0">
      <text>
        <r>
          <rPr>
            <sz val="9"/>
            <color indexed="81"/>
            <rFont val="Tahoma"/>
            <family val="2"/>
          </rPr>
          <t>Lote = quantos contêineres embarcam de cada vez no modo rodoviário</t>
        </r>
      </text>
    </comment>
    <comment ref="F24" authorId="0">
      <text>
        <r>
          <rPr>
            <sz val="9"/>
            <color indexed="81"/>
            <rFont val="Tahoma"/>
            <family val="2"/>
          </rPr>
          <t xml:space="preserve">Lote = número de contêineres que embarcam de cada vez no modo marítimo.
</t>
        </r>
      </text>
    </comment>
    <comment ref="D28" authorId="0">
      <text>
        <r>
          <rPr>
            <sz val="9"/>
            <color indexed="81"/>
            <rFont val="Tahoma"/>
            <family val="2"/>
          </rPr>
          <t>O estoque na origem é de responsabilidade do vendedor. O pagamento é feito apenas quando ocorre o embarque, portanto o custo da espera não é do comprador.</t>
        </r>
      </text>
    </comment>
  </commentList>
</comments>
</file>

<file path=xl/comments2.xml><?xml version="1.0" encoding="utf-8"?>
<comments xmlns="http://schemas.openxmlformats.org/spreadsheetml/2006/main">
  <authors>
    <author>Claudio Barbieri da Cunha</author>
  </authors>
  <commentList>
    <comment ref="E16" authorId="0">
      <text>
        <r>
          <rPr>
            <sz val="9"/>
            <color indexed="81"/>
            <rFont val="Tahoma"/>
            <family val="2"/>
          </rPr>
          <t xml:space="preserve">Custo por dia do contêiner na origem, calculado a partir do custo anual (15% de $15000) dividido pelo número de dias do ano 
</t>
        </r>
      </text>
    </comment>
    <comment ref="E27" authorId="0">
      <text>
        <r>
          <rPr>
            <sz val="9"/>
            <color indexed="81"/>
            <rFont val="Tahoma"/>
            <family val="2"/>
          </rPr>
          <t xml:space="preserve">Custo por dia do contêiner no destino, calculado a partir do custo anual (15% de $15000+100) dividido pelo número de dias do ano 
</t>
        </r>
      </text>
    </comment>
    <comment ref="F27" authorId="0">
      <text>
        <r>
          <rPr>
            <sz val="9"/>
            <color indexed="81"/>
            <rFont val="Tahoma"/>
            <family val="2"/>
          </rPr>
          <t xml:space="preserve">Custo por dia do contêiner no destino, calculado a partir do custo anual (15% de $15000+50) dividido pelo número de dias do ano 
</t>
        </r>
      </text>
    </comment>
  </commentList>
</comments>
</file>

<file path=xl/sharedStrings.xml><?xml version="1.0" encoding="utf-8"?>
<sst xmlns="http://schemas.openxmlformats.org/spreadsheetml/2006/main" count="89" uniqueCount="58">
  <si>
    <t>ANÁLISE DE ALTERNATIVAS MODAIS SOB O ENFOQUE DE CUSTO TOTAL</t>
  </si>
  <si>
    <t>Dados do problema</t>
  </si>
  <si>
    <t xml:space="preserve">Demanda anual do produto </t>
  </si>
  <si>
    <t>D</t>
  </si>
  <si>
    <t>C</t>
  </si>
  <si>
    <t>Custo de manutenção estoque</t>
  </si>
  <si>
    <t>E</t>
  </si>
  <si>
    <t>do valor do produto por ano</t>
  </si>
  <si>
    <t>Valor unitário do produto - FOB</t>
  </si>
  <si>
    <t>Frete unitário ($/unid)</t>
  </si>
  <si>
    <t>Transit Time (dias)</t>
  </si>
  <si>
    <t>Transporte</t>
  </si>
  <si>
    <t>t</t>
  </si>
  <si>
    <t>Cálculos</t>
  </si>
  <si>
    <t>Estoque na origem</t>
  </si>
  <si>
    <t>Estoque no destino</t>
  </si>
  <si>
    <t>Estoque em trânsito</t>
  </si>
  <si>
    <t>f</t>
  </si>
  <si>
    <t>rodo</t>
  </si>
  <si>
    <t>peso da caixa</t>
  </si>
  <si>
    <t>Dif</t>
  </si>
  <si>
    <t>I = (Q/D)</t>
  </si>
  <si>
    <t>Cálculo do custo total</t>
  </si>
  <si>
    <t>CUSTO TOTAL ANUAL</t>
  </si>
  <si>
    <t>contêineres/ano</t>
  </si>
  <si>
    <t>$/contêiner</t>
  </si>
  <si>
    <t>maritimo</t>
  </si>
  <si>
    <t>Valor unitário do produto no destino ($/cont)</t>
  </si>
  <si>
    <t>não</t>
  </si>
  <si>
    <t>$ por contêiner por dia</t>
  </si>
  <si>
    <t>Problema do transporte de autopeças entre Argentina e Brasil</t>
  </si>
  <si>
    <t>CUSTO TOTAL UNITÁRIO ($/conteiner)</t>
  </si>
  <si>
    <t>Forma de cálculo alternativa, considerando o custo diário do contêiner para cada componente de custo total</t>
  </si>
  <si>
    <t>Transporte ($/ano)</t>
  </si>
  <si>
    <t>Estoque na origem ($/ano)</t>
  </si>
  <si>
    <t>Estoque no destino ($/ano)</t>
  </si>
  <si>
    <t>Estoque em trânsito ($/ano)</t>
  </si>
  <si>
    <t>Cálculo do custo total anual ($/ano)</t>
  </si>
  <si>
    <t>Semanas por ano</t>
  </si>
  <si>
    <t>Dias por semana</t>
  </si>
  <si>
    <t>Frequência de embarque</t>
  </si>
  <si>
    <t>diária</t>
  </si>
  <si>
    <t>semanal</t>
  </si>
  <si>
    <t xml:space="preserve">Tamanho do lote de embarque </t>
  </si>
  <si>
    <t>Q</t>
  </si>
  <si>
    <t>contêineres</t>
  </si>
  <si>
    <t>semanas</t>
  </si>
  <si>
    <t>dias por semana</t>
  </si>
  <si>
    <t>Custo do Estoque de Segurança</t>
  </si>
  <si>
    <t>Estoque de segurança</t>
  </si>
  <si>
    <t>CUSTO TOTAL ANUAL COM ESTQ SEG</t>
  </si>
  <si>
    <t>&lt;=</t>
  </si>
  <si>
    <t>melhor alternativa é o modal rodoviário</t>
  </si>
  <si>
    <t>Intervalo entre embarques</t>
  </si>
  <si>
    <t xml:space="preserve">Custo diário do estoque na origem </t>
  </si>
  <si>
    <t xml:space="preserve">Custo do estoque no destino </t>
  </si>
  <si>
    <t>($/contêiner/dia)</t>
  </si>
  <si>
    <t>Forma de cálculo apresentada em aula, considerando o custo 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</si>
</sst>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0" formatCode="_(&quot;R$ &quot;* #,##0.00_);_(&quot;R$ &quot;* \(#,##0.00\);_(&quot;R$ &quot;* &quot;-&quot;??_);_(@_)"/>
    <numFmt numFmtId="171" formatCode="_(* #,##0.00_);_(* \(#,##0.00\);_(* &quot;-&quot;??_);_(@_)"/>
    <numFmt numFmtId="182" formatCode="_(* #,##0_);_(* \(#,##0\);_(* &quot;-&quot;??_);_(@_)"/>
    <numFmt numFmtId="183" formatCode="0.0"/>
    <numFmt numFmtId="185" formatCode="0.0%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B050"/>
      <name val="Arial"/>
      <family val="2"/>
    </font>
    <font>
      <sz val="9"/>
      <color indexed="81"/>
      <name val="Tahoma"/>
      <family val="2"/>
    </font>
    <font>
      <b/>
      <sz val="10"/>
      <color rgb="FF0070C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24" borderId="10" xfId="0" applyFill="1" applyBorder="1"/>
    <xf numFmtId="3" fontId="1" fillId="24" borderId="11" xfId="31" applyNumberFormat="1" applyFill="1" applyBorder="1"/>
    <xf numFmtId="182" fontId="1" fillId="24" borderId="12" xfId="45" applyNumberFormat="1" applyFont="1" applyFill="1" applyBorder="1"/>
    <xf numFmtId="182" fontId="0" fillId="0" borderId="0" xfId="0" applyNumberFormat="1"/>
    <xf numFmtId="0" fontId="0" fillId="0" borderId="0" xfId="0" applyAlignment="1">
      <alignment horizontal="right"/>
    </xf>
    <xf numFmtId="9" fontId="1" fillId="24" borderId="10" xfId="35" applyFill="1" applyBorder="1"/>
    <xf numFmtId="0" fontId="6" fillId="0" borderId="0" xfId="0" applyFont="1"/>
    <xf numFmtId="183" fontId="0" fillId="0" borderId="0" xfId="0" applyNumberFormat="1"/>
    <xf numFmtId="171" fontId="1" fillId="0" borderId="13" xfId="45" applyNumberFormat="1" applyBorder="1"/>
    <xf numFmtId="171" fontId="1" fillId="0" borderId="14" xfId="45" applyNumberFormat="1" applyBorder="1"/>
    <xf numFmtId="171" fontId="1" fillId="0" borderId="15" xfId="45" applyNumberFormat="1" applyBorder="1"/>
    <xf numFmtId="171" fontId="1" fillId="0" borderId="16" xfId="45" applyNumberFormat="1" applyBorder="1"/>
    <xf numFmtId="171" fontId="0" fillId="0" borderId="17" xfId="0" applyNumberFormat="1" applyBorder="1"/>
    <xf numFmtId="171" fontId="0" fillId="0" borderId="18" xfId="0" applyNumberFormat="1" applyBorder="1"/>
    <xf numFmtId="171" fontId="0" fillId="0" borderId="19" xfId="0" applyNumberFormat="1" applyBorder="1"/>
    <xf numFmtId="171" fontId="0" fillId="0" borderId="20" xfId="0" applyNumberFormat="1" applyBorder="1"/>
    <xf numFmtId="182" fontId="1" fillId="24" borderId="21" xfId="45" applyNumberFormat="1" applyFont="1" applyFill="1" applyBorder="1"/>
    <xf numFmtId="182" fontId="1" fillId="24" borderId="22" xfId="45" applyNumberFormat="1" applyFont="1" applyFill="1" applyBorder="1"/>
    <xf numFmtId="182" fontId="1" fillId="0" borderId="0" xfId="45" applyNumberFormat="1" applyFont="1" applyFill="1" applyBorder="1"/>
    <xf numFmtId="171" fontId="1" fillId="0" borderId="0" xfId="45" applyNumberFormat="1" applyFont="1"/>
    <xf numFmtId="185" fontId="1" fillId="0" borderId="0" xfId="35" applyNumberFormat="1" applyFont="1"/>
    <xf numFmtId="9" fontId="1" fillId="0" borderId="0" xfId="35" applyFont="1"/>
    <xf numFmtId="182" fontId="1" fillId="24" borderId="23" xfId="45" applyNumberFormat="1" applyFont="1" applyFill="1" applyBorder="1"/>
    <xf numFmtId="182" fontId="1" fillId="24" borderId="24" xfId="45" applyNumberFormat="1" applyFont="1" applyFill="1" applyBorder="1"/>
    <xf numFmtId="0" fontId="5" fillId="0" borderId="0" xfId="0" applyFont="1" applyAlignment="1">
      <alignment horizontal="center"/>
    </xf>
    <xf numFmtId="0" fontId="24" fillId="0" borderId="0" xfId="0" applyFont="1"/>
    <xf numFmtId="182" fontId="1" fillId="0" borderId="14" xfId="45" applyNumberFormat="1" applyBorder="1"/>
    <xf numFmtId="182" fontId="1" fillId="0" borderId="15" xfId="45" applyNumberFormat="1" applyBorder="1"/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82" fontId="1" fillId="0" borderId="13" xfId="45" applyNumberFormat="1" applyBorder="1"/>
    <xf numFmtId="182" fontId="1" fillId="0" borderId="16" xfId="45" applyNumberFormat="1" applyBorder="1"/>
    <xf numFmtId="182" fontId="0" fillId="0" borderId="17" xfId="0" applyNumberFormat="1" applyBorder="1"/>
    <xf numFmtId="182" fontId="0" fillId="0" borderId="18" xfId="0" applyNumberFormat="1" applyBorder="1"/>
    <xf numFmtId="182" fontId="0" fillId="0" borderId="19" xfId="0" applyNumberFormat="1" applyBorder="1"/>
    <xf numFmtId="182" fontId="0" fillId="0" borderId="20" xfId="0" applyNumberFormat="1" applyBorder="1"/>
    <xf numFmtId="182" fontId="1" fillId="0" borderId="0" xfId="45" applyNumberFormat="1" applyFont="1"/>
    <xf numFmtId="182" fontId="1" fillId="24" borderId="27" xfId="45" applyNumberFormat="1" applyFont="1" applyFill="1" applyBorder="1"/>
    <xf numFmtId="182" fontId="1" fillId="24" borderId="28" xfId="45" applyNumberFormat="1" applyFont="1" applyFill="1" applyBorder="1"/>
    <xf numFmtId="0" fontId="4" fillId="0" borderId="0" xfId="0" applyFont="1" applyAlignment="1">
      <alignment horizontal="center"/>
    </xf>
    <xf numFmtId="0" fontId="26" fillId="0" borderId="0" xfId="0" applyFont="1"/>
    <xf numFmtId="182" fontId="1" fillId="24" borderId="10" xfId="45" applyNumberFormat="1" applyFont="1" applyFill="1" applyBorder="1"/>
    <xf numFmtId="171" fontId="1" fillId="0" borderId="29" xfId="45" applyNumberFormat="1" applyBorder="1"/>
    <xf numFmtId="171" fontId="1" fillId="0" borderId="17" xfId="45" applyNumberFormat="1" applyBorder="1"/>
    <xf numFmtId="171" fontId="1" fillId="0" borderId="18" xfId="45" applyNumberFormat="1" applyBorder="1"/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33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161925</xdr:colOff>
      <xdr:row>33</xdr:row>
      <xdr:rowOff>9526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7086600" cy="5314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2.75" x14ac:dyDescent="0.2"/>
  <cols>
    <col min="2" max="2" width="12.42578125" bestFit="1" customWidth="1"/>
  </cols>
  <sheetData/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zoomScale="140" zoomScaleNormal="140" workbookViewId="0">
      <selection activeCell="J5" sqref="J5"/>
    </sheetView>
  </sheetViews>
  <sheetFormatPr defaultRowHeight="12.75" x14ac:dyDescent="0.2"/>
  <cols>
    <col min="4" max="4" width="11.7109375" customWidth="1"/>
    <col min="5" max="5" width="14" customWidth="1"/>
    <col min="6" max="6" width="13.42578125" customWidth="1"/>
    <col min="7" max="7" width="11" bestFit="1" customWidth="1"/>
  </cols>
  <sheetData>
    <row r="1" spans="1:6" x14ac:dyDescent="0.2">
      <c r="A1" s="1" t="s">
        <v>0</v>
      </c>
    </row>
    <row r="3" spans="1:6" x14ac:dyDescent="0.2">
      <c r="A3" s="11" t="s">
        <v>30</v>
      </c>
    </row>
    <row r="4" spans="1:6" x14ac:dyDescent="0.2">
      <c r="A4" s="30" t="s">
        <v>57</v>
      </c>
    </row>
    <row r="6" spans="1:6" x14ac:dyDescent="0.2">
      <c r="A6" s="1" t="s">
        <v>1</v>
      </c>
    </row>
    <row r="8" spans="1:6" x14ac:dyDescent="0.2">
      <c r="A8" t="s">
        <v>2</v>
      </c>
      <c r="D8" s="4" t="s">
        <v>3</v>
      </c>
      <c r="E8" s="7">
        <f>50*52</f>
        <v>2600</v>
      </c>
      <c r="F8" t="s">
        <v>24</v>
      </c>
    </row>
    <row r="9" spans="1:6" x14ac:dyDescent="0.2">
      <c r="A9" t="s">
        <v>8</v>
      </c>
      <c r="D9" s="4" t="s">
        <v>4</v>
      </c>
      <c r="E9" s="6">
        <v>15000</v>
      </c>
      <c r="F9" t="s">
        <v>25</v>
      </c>
    </row>
    <row r="10" spans="1:6" x14ac:dyDescent="0.2">
      <c r="A10" t="s">
        <v>5</v>
      </c>
      <c r="D10" s="4" t="s">
        <v>6</v>
      </c>
      <c r="E10" s="10">
        <v>0.15</v>
      </c>
      <c r="F10" t="s">
        <v>7</v>
      </c>
    </row>
    <row r="11" spans="1:6" hidden="1" x14ac:dyDescent="0.2">
      <c r="A11" t="s">
        <v>19</v>
      </c>
      <c r="E11" s="5">
        <v>1</v>
      </c>
    </row>
    <row r="13" spans="1:6" x14ac:dyDescent="0.2">
      <c r="A13" s="3" t="s">
        <v>38</v>
      </c>
      <c r="E13" s="7">
        <v>52</v>
      </c>
      <c r="F13" s="3" t="s">
        <v>46</v>
      </c>
    </row>
    <row r="14" spans="1:6" x14ac:dyDescent="0.2">
      <c r="A14" s="3" t="s">
        <v>39</v>
      </c>
      <c r="E14" s="48">
        <v>5</v>
      </c>
      <c r="F14" s="34" t="s">
        <v>47</v>
      </c>
    </row>
    <row r="17" spans="1:13" x14ac:dyDescent="0.2">
      <c r="E17" s="2" t="s">
        <v>18</v>
      </c>
      <c r="F17" s="2" t="s">
        <v>26</v>
      </c>
    </row>
    <row r="18" spans="1:13" x14ac:dyDescent="0.2">
      <c r="A18" t="s">
        <v>9</v>
      </c>
      <c r="D18" s="4" t="s">
        <v>17</v>
      </c>
      <c r="E18" s="27">
        <v>100</v>
      </c>
      <c r="F18" s="28">
        <v>50</v>
      </c>
    </row>
    <row r="19" spans="1:13" x14ac:dyDescent="0.2">
      <c r="A19" t="s">
        <v>10</v>
      </c>
      <c r="D19" s="4" t="s">
        <v>12</v>
      </c>
      <c r="E19" s="21">
        <v>10</v>
      </c>
      <c r="F19" s="22">
        <v>25</v>
      </c>
    </row>
    <row r="20" spans="1:13" x14ac:dyDescent="0.2">
      <c r="D20" s="4"/>
      <c r="E20" s="23"/>
      <c r="F20" s="23"/>
    </row>
    <row r="21" spans="1:13" x14ac:dyDescent="0.2">
      <c r="A21" s="1" t="s">
        <v>13</v>
      </c>
    </row>
    <row r="22" spans="1:13" x14ac:dyDescent="0.2">
      <c r="E22" s="2" t="s">
        <v>18</v>
      </c>
      <c r="F22" s="2" t="s">
        <v>26</v>
      </c>
    </row>
    <row r="23" spans="1:13" x14ac:dyDescent="0.2">
      <c r="A23" s="3" t="s">
        <v>40</v>
      </c>
      <c r="E23" s="33" t="s">
        <v>41</v>
      </c>
      <c r="F23" s="33" t="s">
        <v>42</v>
      </c>
    </row>
    <row r="24" spans="1:13" x14ac:dyDescent="0.2">
      <c r="A24" s="3" t="s">
        <v>43</v>
      </c>
      <c r="D24" s="4" t="s">
        <v>44</v>
      </c>
      <c r="E24" s="35">
        <f>+E8/E13/E14</f>
        <v>10</v>
      </c>
      <c r="F24" s="36">
        <f>+E8/E13</f>
        <v>50</v>
      </c>
      <c r="G24" s="3" t="s">
        <v>45</v>
      </c>
    </row>
    <row r="25" spans="1:13" x14ac:dyDescent="0.2">
      <c r="A25" s="3"/>
      <c r="D25" s="4"/>
    </row>
    <row r="26" spans="1:13" x14ac:dyDescent="0.2">
      <c r="A26" s="1" t="s">
        <v>37</v>
      </c>
      <c r="D26" s="4"/>
    </row>
    <row r="27" spans="1:13" x14ac:dyDescent="0.2">
      <c r="A27" s="3" t="s">
        <v>33</v>
      </c>
      <c r="D27" s="4"/>
      <c r="E27" s="31">
        <f>+$E$8*E18</f>
        <v>260000</v>
      </c>
      <c r="F27" s="32">
        <f>+$E$8*F18</f>
        <v>130000</v>
      </c>
    </row>
    <row r="28" spans="1:13" x14ac:dyDescent="0.2">
      <c r="A28" s="3" t="s">
        <v>34</v>
      </c>
      <c r="D28" s="29" t="s">
        <v>28</v>
      </c>
      <c r="E28" s="13">
        <f>IF($D28="não",0,$E$14*#REF!/2)</f>
        <v>0</v>
      </c>
      <c r="F28" s="16">
        <f>IF($D28="não",0,$E$14*#REF!/2)</f>
        <v>0</v>
      </c>
    </row>
    <row r="29" spans="1:13" x14ac:dyDescent="0.2">
      <c r="A29" s="3" t="s">
        <v>35</v>
      </c>
      <c r="D29" s="4"/>
      <c r="E29" s="37">
        <f>+(E24/2)*$E$9*$E$10</f>
        <v>11250</v>
      </c>
      <c r="F29" s="38">
        <f>+(F24/2)*$E$9*$E$10</f>
        <v>56250</v>
      </c>
    </row>
    <row r="30" spans="1:13" x14ac:dyDescent="0.2">
      <c r="A30" s="3" t="s">
        <v>36</v>
      </c>
      <c r="D30" s="4"/>
      <c r="E30" s="39">
        <f>+$E$8*$E$9*$E$10*E19/365</f>
        <v>160273.97260273973</v>
      </c>
      <c r="F30" s="40">
        <f>+$E$8*$E$9*$E$10*F19/365</f>
        <v>400684.9315068493</v>
      </c>
    </row>
    <row r="31" spans="1:13" ht="13.5" thickBot="1" x14ac:dyDescent="0.25">
      <c r="G31" s="9" t="s">
        <v>20</v>
      </c>
    </row>
    <row r="32" spans="1:13" ht="14.25" thickTop="1" thickBot="1" x14ac:dyDescent="0.25">
      <c r="A32" s="3" t="s">
        <v>23</v>
      </c>
      <c r="E32" s="41">
        <f>SUM(E27:E30)</f>
        <v>431523.9726027397</v>
      </c>
      <c r="F32" s="42">
        <f>SUM(F27:F30)</f>
        <v>586934.93150684936</v>
      </c>
      <c r="G32" s="43">
        <f>+LARGE(E32:F32,1)-LARGE(E32:F32,2)</f>
        <v>155410.95890410966</v>
      </c>
      <c r="H32" s="25">
        <f>+G32/MAX(E32,F32)</f>
        <v>0.26478396592467263</v>
      </c>
      <c r="I32" s="46" t="s">
        <v>51</v>
      </c>
      <c r="J32" s="47" t="s">
        <v>52</v>
      </c>
      <c r="K32" s="47"/>
      <c r="L32" s="47"/>
      <c r="M32" s="47"/>
    </row>
    <row r="33" spans="1:7" ht="13.5" thickTop="1" x14ac:dyDescent="0.2">
      <c r="G33" s="26"/>
    </row>
    <row r="34" spans="1:7" x14ac:dyDescent="0.2">
      <c r="G34" s="26"/>
    </row>
    <row r="35" spans="1:7" x14ac:dyDescent="0.2">
      <c r="A35" s="3" t="s">
        <v>49</v>
      </c>
      <c r="E35" s="44">
        <v>10</v>
      </c>
      <c r="F35" s="45">
        <v>50</v>
      </c>
      <c r="G35" s="3" t="s">
        <v>45</v>
      </c>
    </row>
    <row r="37" spans="1:7" x14ac:dyDescent="0.2">
      <c r="A37" s="3" t="s">
        <v>48</v>
      </c>
      <c r="E37" s="35">
        <f>+E35*$E$9*$E$10</f>
        <v>22500</v>
      </c>
      <c r="F37" s="36">
        <f>+F35*$E$9*$E$10</f>
        <v>112500</v>
      </c>
    </row>
    <row r="38" spans="1:7" x14ac:dyDescent="0.2">
      <c r="E38" s="8"/>
      <c r="F38" s="8"/>
    </row>
    <row r="39" spans="1:7" ht="13.5" thickBot="1" x14ac:dyDescent="0.25"/>
    <row r="40" spans="1:7" ht="14.25" thickTop="1" thickBot="1" x14ac:dyDescent="0.25">
      <c r="A40" s="3" t="s">
        <v>50</v>
      </c>
      <c r="E40" s="41">
        <f>+E32+E37</f>
        <v>454023.9726027397</v>
      </c>
      <c r="F40" s="42">
        <f>+F32+F37</f>
        <v>699434.93150684936</v>
      </c>
    </row>
    <row r="41" spans="1:7" ht="13.5" thickTop="1" x14ac:dyDescent="0.2"/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zoomScale="140" zoomScaleNormal="140" workbookViewId="0">
      <selection activeCell="A4" sqref="A4"/>
    </sheetView>
  </sheetViews>
  <sheetFormatPr defaultRowHeight="12.75" x14ac:dyDescent="0.2"/>
  <cols>
    <col min="4" max="4" width="11.7109375" customWidth="1"/>
    <col min="5" max="5" width="11.28515625" customWidth="1"/>
    <col min="6" max="6" width="13.42578125" customWidth="1"/>
  </cols>
  <sheetData>
    <row r="1" spans="1:6" x14ac:dyDescent="0.2">
      <c r="A1" s="1" t="s">
        <v>0</v>
      </c>
    </row>
    <row r="3" spans="1:6" x14ac:dyDescent="0.2">
      <c r="A3" s="11" t="s">
        <v>30</v>
      </c>
    </row>
    <row r="4" spans="1:6" x14ac:dyDescent="0.2">
      <c r="A4" s="30" t="s">
        <v>32</v>
      </c>
    </row>
    <row r="6" spans="1:6" x14ac:dyDescent="0.2">
      <c r="A6" s="1" t="s">
        <v>1</v>
      </c>
    </row>
    <row r="8" spans="1:6" x14ac:dyDescent="0.2">
      <c r="A8" t="s">
        <v>2</v>
      </c>
      <c r="D8" s="4" t="s">
        <v>3</v>
      </c>
      <c r="E8" s="7">
        <f>50*52</f>
        <v>2600</v>
      </c>
      <c r="F8" t="s">
        <v>24</v>
      </c>
    </row>
    <row r="9" spans="1:6" x14ac:dyDescent="0.2">
      <c r="A9" t="s">
        <v>8</v>
      </c>
      <c r="D9" s="4" t="s">
        <v>4</v>
      </c>
      <c r="E9" s="6">
        <v>15000</v>
      </c>
      <c r="F9" t="s">
        <v>25</v>
      </c>
    </row>
    <row r="10" spans="1:6" x14ac:dyDescent="0.2">
      <c r="A10" t="s">
        <v>5</v>
      </c>
      <c r="D10" s="4" t="s">
        <v>6</v>
      </c>
      <c r="E10" s="10">
        <v>0.15</v>
      </c>
      <c r="F10" t="s">
        <v>7</v>
      </c>
    </row>
    <row r="11" spans="1:6" hidden="1" x14ac:dyDescent="0.2">
      <c r="A11" t="s">
        <v>19</v>
      </c>
      <c r="E11" s="5">
        <v>1</v>
      </c>
    </row>
    <row r="13" spans="1:6" x14ac:dyDescent="0.2">
      <c r="A13" s="3" t="s">
        <v>38</v>
      </c>
      <c r="E13" s="7">
        <v>52</v>
      </c>
      <c r="F13" s="3" t="s">
        <v>46</v>
      </c>
    </row>
    <row r="14" spans="1:6" x14ac:dyDescent="0.2">
      <c r="A14" s="3" t="s">
        <v>39</v>
      </c>
      <c r="E14" s="48">
        <v>5</v>
      </c>
      <c r="F14" s="34" t="s">
        <v>47</v>
      </c>
    </row>
    <row r="15" spans="1:6" x14ac:dyDescent="0.2">
      <c r="A15" s="3"/>
      <c r="E15" s="23"/>
      <c r="F15" s="34"/>
    </row>
    <row r="16" spans="1:6" x14ac:dyDescent="0.2">
      <c r="A16" s="3" t="s">
        <v>54</v>
      </c>
      <c r="E16" s="49">
        <f>+E9*E10/(E13*E14)</f>
        <v>8.6538461538461533</v>
      </c>
      <c r="F16" s="3" t="s">
        <v>29</v>
      </c>
    </row>
    <row r="19" spans="1:8" x14ac:dyDescent="0.2">
      <c r="E19" s="2" t="s">
        <v>18</v>
      </c>
      <c r="F19" s="2" t="s">
        <v>26</v>
      </c>
    </row>
    <row r="20" spans="1:8" x14ac:dyDescent="0.2">
      <c r="A20" t="s">
        <v>9</v>
      </c>
      <c r="D20" s="4" t="s">
        <v>17</v>
      </c>
      <c r="E20" s="27">
        <v>100</v>
      </c>
      <c r="F20" s="28">
        <v>50</v>
      </c>
    </row>
    <row r="21" spans="1:8" x14ac:dyDescent="0.2">
      <c r="A21" t="s">
        <v>10</v>
      </c>
      <c r="D21" s="4" t="s">
        <v>12</v>
      </c>
      <c r="E21" s="21">
        <v>10</v>
      </c>
      <c r="F21" s="22">
        <v>25</v>
      </c>
    </row>
    <row r="22" spans="1:8" x14ac:dyDescent="0.2">
      <c r="D22" s="4"/>
      <c r="E22" s="23"/>
      <c r="F22" s="23"/>
    </row>
    <row r="23" spans="1:8" x14ac:dyDescent="0.2">
      <c r="A23" s="1" t="s">
        <v>13</v>
      </c>
    </row>
    <row r="24" spans="1:8" x14ac:dyDescent="0.2">
      <c r="E24" s="2" t="s">
        <v>18</v>
      </c>
      <c r="F24" s="2" t="s">
        <v>26</v>
      </c>
    </row>
    <row r="25" spans="1:8" x14ac:dyDescent="0.2">
      <c r="A25" s="3" t="s">
        <v>53</v>
      </c>
      <c r="D25" s="4" t="s">
        <v>21</v>
      </c>
      <c r="E25" s="12">
        <f>1/E14</f>
        <v>0.2</v>
      </c>
      <c r="F25" s="12">
        <v>1</v>
      </c>
      <c r="G25" s="3" t="s">
        <v>46</v>
      </c>
    </row>
    <row r="26" spans="1:8" x14ac:dyDescent="0.2">
      <c r="A26" s="3" t="s">
        <v>27</v>
      </c>
      <c r="D26" s="4"/>
      <c r="E26" s="31">
        <f>+E9+E20</f>
        <v>15100</v>
      </c>
      <c r="F26" s="32">
        <f>+E9+F20</f>
        <v>15050</v>
      </c>
    </row>
    <row r="27" spans="1:8" x14ac:dyDescent="0.2">
      <c r="A27" s="3" t="s">
        <v>55</v>
      </c>
      <c r="D27" s="4"/>
      <c r="E27" s="50">
        <f>+E26*E10/(E13*E14)</f>
        <v>8.7115384615384617</v>
      </c>
      <c r="F27" s="51">
        <f>+F26*E10/(E13*E14)</f>
        <v>8.6826923076923084</v>
      </c>
      <c r="G27" t="s">
        <v>56</v>
      </c>
    </row>
    <row r="28" spans="1:8" x14ac:dyDescent="0.2">
      <c r="A28" s="3"/>
      <c r="D28" s="4"/>
    </row>
    <row r="29" spans="1:8" x14ac:dyDescent="0.2">
      <c r="A29" s="1" t="s">
        <v>22</v>
      </c>
      <c r="D29" s="4"/>
    </row>
    <row r="30" spans="1:8" x14ac:dyDescent="0.2">
      <c r="A30" t="s">
        <v>11</v>
      </c>
      <c r="D30" s="4"/>
      <c r="E30" s="14">
        <f>+E20</f>
        <v>100</v>
      </c>
      <c r="F30" s="15">
        <f>+F20</f>
        <v>50</v>
      </c>
      <c r="G30" s="8"/>
      <c r="H30" s="8"/>
    </row>
    <row r="31" spans="1:8" x14ac:dyDescent="0.2">
      <c r="A31" t="s">
        <v>14</v>
      </c>
      <c r="D31" s="29" t="s">
        <v>28</v>
      </c>
      <c r="E31" s="13">
        <f>IF($D31="não",0,$E$16*E25/2)</f>
        <v>0</v>
      </c>
      <c r="F31" s="16">
        <f>IF($D31="não",0,$E$16*F25/2)</f>
        <v>0</v>
      </c>
    </row>
    <row r="32" spans="1:8" x14ac:dyDescent="0.2">
      <c r="A32" t="s">
        <v>15</v>
      </c>
      <c r="D32" s="4"/>
      <c r="E32" s="13">
        <f>+E27*(E25/2)*E14</f>
        <v>4.3557692307692308</v>
      </c>
      <c r="F32" s="16">
        <f>+F27*(F25/2)*E14</f>
        <v>21.70673076923077</v>
      </c>
      <c r="G32" s="8"/>
      <c r="H32" s="8"/>
    </row>
    <row r="33" spans="1:8" x14ac:dyDescent="0.2">
      <c r="A33" t="s">
        <v>16</v>
      </c>
      <c r="D33" s="4"/>
      <c r="E33" s="17">
        <f>+E27*E21</f>
        <v>87.115384615384613</v>
      </c>
      <c r="F33" s="18">
        <f>+F27*F21</f>
        <v>217.06730769230771</v>
      </c>
      <c r="G33" s="8"/>
      <c r="H33" s="8"/>
    </row>
    <row r="34" spans="1:8" ht="13.5" thickBot="1" x14ac:dyDescent="0.25">
      <c r="G34" s="9"/>
    </row>
    <row r="35" spans="1:8" ht="14.25" thickTop="1" thickBot="1" x14ac:dyDescent="0.25">
      <c r="A35" s="3" t="s">
        <v>31</v>
      </c>
      <c r="E35" s="19">
        <f>SUM(E30:E33)</f>
        <v>191.47115384615384</v>
      </c>
      <c r="F35" s="20">
        <f>SUM(F30:F33)</f>
        <v>288.77403846153845</v>
      </c>
      <c r="G35" s="24">
        <f>+LARGE(E35:F35,1)-LARGE(E35:F35,2)</f>
        <v>97.302884615384613</v>
      </c>
      <c r="H35" s="25">
        <f>+G35/MAX(E35,F35)</f>
        <v>0.33695163572796138</v>
      </c>
    </row>
    <row r="36" spans="1:8" ht="13.5" thickTop="1" x14ac:dyDescent="0.2">
      <c r="G36" s="26"/>
    </row>
    <row r="37" spans="1:8" x14ac:dyDescent="0.2">
      <c r="E37" s="8"/>
      <c r="F37" s="8"/>
      <c r="G37" s="8"/>
    </row>
    <row r="40" spans="1:8" x14ac:dyDescent="0.2">
      <c r="E40" s="8"/>
      <c r="F40" s="8"/>
    </row>
    <row r="42" spans="1:8" x14ac:dyDescent="0.2">
      <c r="E42" s="8"/>
      <c r="F42" s="8"/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Enunciado</vt:lpstr>
      <vt:lpstr>Autopeças</vt:lpstr>
      <vt:lpstr>Autopeças (2)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 Barbieri da Cunha</cp:lastModifiedBy>
  <cp:lastPrinted>2010-08-27T10:32:26Z</cp:lastPrinted>
  <dcterms:created xsi:type="dcterms:W3CDTF">1999-10-22T10:53:15Z</dcterms:created>
  <dcterms:modified xsi:type="dcterms:W3CDTF">2016-03-16T12:01:51Z</dcterms:modified>
</cp:coreProperties>
</file>