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user-PC\Dropbox\acadêmicos\graduação\2o semestre 2016 - roni\CONTABILIDADE EMPRESARIAL - MAN\"/>
    </mc:Choice>
  </mc:AlternateContent>
  <bookViews>
    <workbookView xWindow="120" yWindow="180" windowWidth="11475" windowHeight="4620"/>
  </bookViews>
  <sheets>
    <sheet name="q2 - resolvido" sheetId="6" r:id="rId1"/>
    <sheet name="q3 - resolvido" sheetId="1" r:id="rId2"/>
    <sheet name="q3 - resolvido (lançamentos)" sheetId="5" r:id="rId3"/>
    <sheet name="Plan2" sheetId="2" r:id="rId4"/>
    <sheet name="Plan3" sheetId="3" r:id="rId5"/>
  </sheets>
  <calcPr calcId="162913"/>
</workbook>
</file>

<file path=xl/calcChain.xml><?xml version="1.0" encoding="utf-8"?>
<calcChain xmlns="http://schemas.openxmlformats.org/spreadsheetml/2006/main">
  <c r="C8" i="6" l="1"/>
  <c r="C5" i="6"/>
  <c r="D4" i="6"/>
  <c r="E4" i="6" s="1"/>
  <c r="E9" i="6" s="1"/>
  <c r="C3" i="6"/>
  <c r="C9" i="6" s="1"/>
  <c r="E5" i="5"/>
  <c r="D9" i="6" l="1"/>
  <c r="C17" i="5"/>
  <c r="C16" i="5"/>
  <c r="N13" i="5"/>
  <c r="C9" i="5"/>
  <c r="C4" i="5"/>
  <c r="B4" i="6" l="1"/>
  <c r="B5" i="6" s="1"/>
  <c r="B6" i="6" s="1"/>
  <c r="B7" i="6" s="1"/>
  <c r="B8" i="6" s="1"/>
  <c r="G20" i="1" l="1"/>
  <c r="C15" i="5"/>
  <c r="C14" i="5"/>
  <c r="K19" i="5"/>
  <c r="K10" i="5"/>
  <c r="C8" i="5"/>
  <c r="J7" i="5"/>
  <c r="I7" i="5"/>
  <c r="I19" i="5" s="1"/>
  <c r="H7" i="5"/>
  <c r="D6" i="5"/>
  <c r="C6" i="5" s="1"/>
  <c r="N5" i="5"/>
  <c r="N18" i="5" s="1"/>
  <c r="M18" i="5" s="1"/>
  <c r="M19" i="5" s="1"/>
  <c r="L19" i="5"/>
  <c r="H19" i="5"/>
  <c r="G19" i="5"/>
  <c r="F19" i="5"/>
  <c r="E19" i="5"/>
  <c r="D19" i="5"/>
  <c r="C7" i="5" l="1"/>
  <c r="C19" i="5" s="1"/>
  <c r="D21" i="5" s="1"/>
  <c r="J19" i="5"/>
  <c r="N19" i="5"/>
  <c r="H6" i="1"/>
  <c r="C18" i="1"/>
  <c r="D9" i="1"/>
  <c r="D8" i="1"/>
  <c r="H9" i="1"/>
  <c r="D6" i="1"/>
  <c r="C16" i="1"/>
  <c r="D22" i="5" l="1"/>
  <c r="E21" i="5" s="1"/>
  <c r="B6" i="5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H37" i="5"/>
  <c r="D37" i="5"/>
  <c r="I30" i="5"/>
  <c r="H30" i="5"/>
  <c r="G28" i="1"/>
  <c r="G25" i="1"/>
  <c r="C17" i="1"/>
  <c r="C21" i="1" s="1"/>
  <c r="D11" i="1"/>
  <c r="G11" i="1"/>
  <c r="C11" i="1"/>
  <c r="H4" i="1"/>
  <c r="G4" i="1"/>
  <c r="C22" i="1" l="1"/>
  <c r="C23" i="1" l="1"/>
  <c r="H7" i="1"/>
  <c r="H11" i="1" s="1"/>
  <c r="G15" i="1"/>
  <c r="G17" i="1" s="1"/>
  <c r="G23" i="1" s="1"/>
  <c r="G29" i="1" s="1"/>
</calcChain>
</file>

<file path=xl/sharedStrings.xml><?xml version="1.0" encoding="utf-8"?>
<sst xmlns="http://schemas.openxmlformats.org/spreadsheetml/2006/main" count="77" uniqueCount="48">
  <si>
    <t>ATIVOS</t>
  </si>
  <si>
    <t>PASSIVOS + PL</t>
  </si>
  <si>
    <t>Disponibilidades</t>
  </si>
  <si>
    <t>Fornecedores a pagar</t>
  </si>
  <si>
    <t>Clientes a receber</t>
  </si>
  <si>
    <t>Contas a pagar</t>
  </si>
  <si>
    <t>Estoques</t>
  </si>
  <si>
    <t>Tributos a pagar</t>
  </si>
  <si>
    <t>Empréstimos a pagar</t>
  </si>
  <si>
    <t>TOTAL</t>
  </si>
  <si>
    <t>(=) Lucro bruto</t>
  </si>
  <si>
    <t>(-) Despesas comerciais</t>
  </si>
  <si>
    <t>(-) Despesas administrativas</t>
  </si>
  <si>
    <t>(-) Despesas financeiras</t>
  </si>
  <si>
    <t>(=) Lucro antes do IR</t>
  </si>
  <si>
    <t>(-) IR/CSLL (40%)</t>
  </si>
  <si>
    <t>(=) Lucro líquido</t>
  </si>
  <si>
    <t>Capital</t>
  </si>
  <si>
    <t>Imobilizado</t>
  </si>
  <si>
    <t>(-) Depreciação acumulada</t>
  </si>
  <si>
    <t>Reservas</t>
  </si>
  <si>
    <t>DRE - ano 2011</t>
  </si>
  <si>
    <t>(=) Receita de vendas</t>
  </si>
  <si>
    <t>(-) CMV</t>
  </si>
  <si>
    <t>DFC - ano 2011</t>
  </si>
  <si>
    <t>Lucro líquido do exercício</t>
  </si>
  <si>
    <t>(+) Depreciação</t>
  </si>
  <si>
    <t>(=) Lucro ajustado</t>
  </si>
  <si>
    <t>(+) Redução em contas a receber</t>
  </si>
  <si>
    <t>(-) Aumento em estoques</t>
  </si>
  <si>
    <t>(-) Redução em contas a pagar</t>
  </si>
  <si>
    <t>(=) Fluxo das operações</t>
  </si>
  <si>
    <t>Imobilizações</t>
  </si>
  <si>
    <t>(=) Fluxo de investimentos</t>
  </si>
  <si>
    <t>Dos sócios</t>
  </si>
  <si>
    <t>(=) Fluxo de financiamento</t>
  </si>
  <si>
    <t>(=) FLUXO DE CAIXA DO PERÍODO</t>
  </si>
  <si>
    <t>De terceiros</t>
  </si>
  <si>
    <t>RESULTADO</t>
  </si>
  <si>
    <t>Si</t>
  </si>
  <si>
    <t>Sf</t>
  </si>
  <si>
    <t>ATIVO</t>
  </si>
  <si>
    <t>P+PL</t>
  </si>
  <si>
    <t>(+) Aumento em Fornecedores a pagar</t>
  </si>
  <si>
    <t>(+) Aumento em tributos a pagar</t>
  </si>
  <si>
    <t>ITEM</t>
  </si>
  <si>
    <t>CAIXA</t>
  </si>
  <si>
    <t>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</si>
</sst>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tabSelected="1" workbookViewId="0">
      <selection activeCell="C9" sqref="C9"/>
    </sheetView>
  </sheetViews>
  <sheetFormatPr defaultRowHeight="15.75" x14ac:dyDescent="0.25"/>
  <cols>
    <col min="1" max="2" width="9.140625" style="48"/>
    <col min="3" max="5" width="14.85546875" style="48" customWidth="1"/>
    <col min="6" max="16384" width="9.140625" style="48"/>
  </cols>
  <sheetData>
    <row r="2" spans="2:7" x14ac:dyDescent="0.25">
      <c r="B2" s="49" t="s">
        <v>45</v>
      </c>
      <c r="C2" s="49" t="s">
        <v>46</v>
      </c>
      <c r="D2" s="49" t="s">
        <v>38</v>
      </c>
      <c r="E2" s="49" t="s">
        <v>47</v>
      </c>
      <c r="F2" s="49"/>
      <c r="G2" s="49"/>
    </row>
    <row r="3" spans="2:7" x14ac:dyDescent="0.25">
      <c r="B3" s="48">
        <v>1</v>
      </c>
      <c r="C3" s="48">
        <f>-1500*0.333333333333333</f>
        <v>-499.99999999999949</v>
      </c>
      <c r="D3" s="48">
        <v>0</v>
      </c>
      <c r="E3" s="48">
        <v>0</v>
      </c>
    </row>
    <row r="4" spans="2:7" x14ac:dyDescent="0.25">
      <c r="B4" s="48">
        <f>B3+1</f>
        <v>2</v>
      </c>
      <c r="C4" s="48">
        <v>1100</v>
      </c>
      <c r="D4" s="48">
        <f>2200-1300</f>
        <v>900</v>
      </c>
      <c r="E4" s="48">
        <f>D4</f>
        <v>900</v>
      </c>
    </row>
    <row r="5" spans="2:7" x14ac:dyDescent="0.25">
      <c r="B5" s="48">
        <f t="shared" ref="B5:B8" si="0">B4+1</f>
        <v>3</v>
      </c>
      <c r="C5" s="48">
        <f>E5*3/4</f>
        <v>1500</v>
      </c>
      <c r="D5" s="48">
        <v>0</v>
      </c>
      <c r="E5" s="48">
        <v>2000</v>
      </c>
    </row>
    <row r="6" spans="2:7" x14ac:dyDescent="0.25">
      <c r="B6" s="48">
        <f t="shared" si="0"/>
        <v>4</v>
      </c>
      <c r="C6" s="48">
        <v>-400</v>
      </c>
      <c r="D6" s="48">
        <v>-400</v>
      </c>
      <c r="E6" s="48">
        <v>-400</v>
      </c>
    </row>
    <row r="7" spans="2:7" x14ac:dyDescent="0.25">
      <c r="B7" s="48">
        <f t="shared" si="0"/>
        <v>5</v>
      </c>
      <c r="C7" s="48">
        <v>-1200</v>
      </c>
      <c r="D7" s="48">
        <v>0</v>
      </c>
      <c r="E7" s="48">
        <v>0</v>
      </c>
    </row>
    <row r="8" spans="2:7" x14ac:dyDescent="0.25">
      <c r="B8" s="48">
        <f t="shared" si="0"/>
        <v>6</v>
      </c>
      <c r="C8" s="48">
        <f>E8*4/5</f>
        <v>-400</v>
      </c>
      <c r="D8" s="48">
        <v>0</v>
      </c>
      <c r="E8" s="48">
        <v>-500</v>
      </c>
    </row>
    <row r="9" spans="2:7" x14ac:dyDescent="0.25">
      <c r="B9" s="49" t="s">
        <v>9</v>
      </c>
      <c r="C9" s="49">
        <f>SUM(C3:C8)</f>
        <v>100.00000000000045</v>
      </c>
      <c r="D9" s="49">
        <f t="shared" ref="D9:E9" si="1">SUM(D3:D8)</f>
        <v>500</v>
      </c>
      <c r="E9" s="49">
        <f t="shared" si="1"/>
        <v>2000</v>
      </c>
      <c r="F9" s="49"/>
      <c r="G9" s="4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opLeftCell="A13" workbookViewId="0">
      <selection activeCell="D5" sqref="D5"/>
    </sheetView>
  </sheetViews>
  <sheetFormatPr defaultRowHeight="30" customHeight="1" x14ac:dyDescent="0.25"/>
  <cols>
    <col min="1" max="1" width="9.140625" style="2"/>
    <col min="2" max="2" width="36.140625" style="2" customWidth="1"/>
    <col min="3" max="4" width="12.140625" style="2" bestFit="1" customWidth="1"/>
    <col min="5" max="5" width="1.140625" style="2" customWidth="1"/>
    <col min="6" max="6" width="36.140625" style="2" customWidth="1"/>
    <col min="7" max="8" width="12.140625" style="2" bestFit="1" customWidth="1"/>
    <col min="9" max="16384" width="9.140625" style="2"/>
  </cols>
  <sheetData>
    <row r="2" spans="2:8" ht="30" customHeight="1" x14ac:dyDescent="0.25">
      <c r="B2" s="50" t="s">
        <v>0</v>
      </c>
      <c r="C2" s="50"/>
      <c r="D2" s="50"/>
      <c r="E2" s="1"/>
      <c r="F2" s="50" t="s">
        <v>1</v>
      </c>
      <c r="G2" s="50"/>
      <c r="H2" s="50"/>
    </row>
    <row r="3" spans="2:8" ht="3.75" customHeight="1" x14ac:dyDescent="0.25">
      <c r="B3" s="1"/>
      <c r="C3" s="1"/>
      <c r="D3" s="1"/>
      <c r="E3" s="1"/>
      <c r="F3" s="1"/>
      <c r="G3" s="1"/>
      <c r="H3" s="1"/>
    </row>
    <row r="4" spans="2:8" ht="30" customHeight="1" x14ac:dyDescent="0.25">
      <c r="B4" s="13"/>
      <c r="C4" s="24">
        <v>40543</v>
      </c>
      <c r="D4" s="14">
        <v>40908</v>
      </c>
      <c r="E4" s="3"/>
      <c r="F4" s="6"/>
      <c r="G4" s="7">
        <f>+C4</f>
        <v>40543</v>
      </c>
      <c r="H4" s="7">
        <f>+D4</f>
        <v>40908</v>
      </c>
    </row>
    <row r="5" spans="2:8" ht="30" customHeight="1" x14ac:dyDescent="0.25">
      <c r="B5" s="15" t="s">
        <v>2</v>
      </c>
      <c r="C5" s="25">
        <v>1000</v>
      </c>
      <c r="D5" s="16">
        <v>1775</v>
      </c>
      <c r="E5" s="3"/>
      <c r="F5" s="8" t="s">
        <v>3</v>
      </c>
      <c r="G5" s="9">
        <v>5000</v>
      </c>
      <c r="H5" s="9">
        <v>6250</v>
      </c>
    </row>
    <row r="6" spans="2:8" ht="30" customHeight="1" x14ac:dyDescent="0.25">
      <c r="B6" s="21" t="s">
        <v>4</v>
      </c>
      <c r="C6" s="9">
        <v>2500</v>
      </c>
      <c r="D6" s="16">
        <f>C6+2500-C6</f>
        <v>2500</v>
      </c>
      <c r="E6" s="3"/>
      <c r="F6" s="8" t="s">
        <v>5</v>
      </c>
      <c r="G6" s="9">
        <v>2000</v>
      </c>
      <c r="H6" s="9">
        <f>375+625</f>
        <v>1000</v>
      </c>
    </row>
    <row r="7" spans="2:8" ht="30" customHeight="1" x14ac:dyDescent="0.25">
      <c r="B7" s="17" t="s">
        <v>6</v>
      </c>
      <c r="C7" s="26">
        <v>5500</v>
      </c>
      <c r="D7" s="16">
        <v>7500</v>
      </c>
      <c r="E7" s="3"/>
      <c r="F7" s="8" t="s">
        <v>7</v>
      </c>
      <c r="G7" s="9">
        <v>1000</v>
      </c>
      <c r="H7" s="9">
        <f>-C22</f>
        <v>1290</v>
      </c>
    </row>
    <row r="8" spans="2:8" ht="30" customHeight="1" x14ac:dyDescent="0.25">
      <c r="B8" s="21" t="s">
        <v>18</v>
      </c>
      <c r="C8" s="9">
        <v>10000</v>
      </c>
      <c r="D8" s="16">
        <f>C8+5000</f>
        <v>15000</v>
      </c>
      <c r="E8" s="3"/>
      <c r="F8" s="8" t="s">
        <v>8</v>
      </c>
      <c r="G8" s="9">
        <v>3000</v>
      </c>
      <c r="H8" s="9">
        <v>4500</v>
      </c>
    </row>
    <row r="9" spans="2:8" ht="30" customHeight="1" x14ac:dyDescent="0.25">
      <c r="B9" s="21" t="s">
        <v>19</v>
      </c>
      <c r="C9" s="9">
        <v>-1000</v>
      </c>
      <c r="D9" s="16">
        <f>C9-1800</f>
        <v>-2800</v>
      </c>
      <c r="E9" s="3"/>
      <c r="F9" s="8" t="s">
        <v>17</v>
      </c>
      <c r="G9" s="9">
        <v>5000</v>
      </c>
      <c r="H9" s="9">
        <f>G9+3000</f>
        <v>8000</v>
      </c>
    </row>
    <row r="10" spans="2:8" ht="30" customHeight="1" x14ac:dyDescent="0.25">
      <c r="B10" s="19"/>
      <c r="C10" s="27"/>
      <c r="D10" s="6"/>
      <c r="E10" s="3"/>
      <c r="F10" s="8" t="s">
        <v>20</v>
      </c>
      <c r="G10" s="9">
        <v>2000</v>
      </c>
      <c r="H10" s="9">
        <v>2935</v>
      </c>
    </row>
    <row r="11" spans="2:8" ht="30" customHeight="1" x14ac:dyDescent="0.25">
      <c r="B11" s="23" t="s">
        <v>9</v>
      </c>
      <c r="C11" s="11">
        <f>SUM(C5:C10)</f>
        <v>18000</v>
      </c>
      <c r="D11" s="11">
        <f>SUM(D5:D10)</f>
        <v>23975</v>
      </c>
      <c r="E11" s="3"/>
      <c r="F11" s="10" t="s">
        <v>9</v>
      </c>
      <c r="G11" s="11">
        <f>SUM(G5:G10)</f>
        <v>18000</v>
      </c>
      <c r="H11" s="11">
        <f>SUM(H5:H10)</f>
        <v>23975</v>
      </c>
    </row>
    <row r="12" spans="2:8" ht="12.75" customHeight="1" x14ac:dyDescent="0.25">
      <c r="B12" s="3"/>
      <c r="C12" s="3"/>
      <c r="D12" s="3"/>
      <c r="E12" s="3"/>
      <c r="F12" s="3"/>
      <c r="G12" s="3"/>
      <c r="H12" s="3"/>
    </row>
    <row r="13" spans="2:8" ht="30" customHeight="1" x14ac:dyDescent="0.25">
      <c r="B13" s="50" t="s">
        <v>21</v>
      </c>
      <c r="C13" s="50"/>
      <c r="D13" s="4"/>
      <c r="E13" s="3"/>
      <c r="F13" s="50" t="s">
        <v>24</v>
      </c>
      <c r="G13" s="50"/>
      <c r="H13" s="3"/>
    </row>
    <row r="14" spans="2:8" ht="3.75" customHeight="1" x14ac:dyDescent="0.25">
      <c r="B14" s="1"/>
      <c r="C14" s="1"/>
      <c r="D14" s="1"/>
      <c r="E14" s="1"/>
      <c r="F14" s="1"/>
      <c r="G14" s="1"/>
      <c r="H14" s="1"/>
    </row>
    <row r="15" spans="2:8" ht="30" customHeight="1" x14ac:dyDescent="0.25">
      <c r="B15" s="8" t="s">
        <v>22</v>
      </c>
      <c r="C15" s="9">
        <v>12500</v>
      </c>
      <c r="D15" s="3"/>
      <c r="E15" s="3"/>
      <c r="F15" s="8" t="s">
        <v>25</v>
      </c>
      <c r="G15" s="9">
        <f>+C23</f>
        <v>1935</v>
      </c>
      <c r="H15" s="3"/>
    </row>
    <row r="16" spans="2:8" ht="30" customHeight="1" x14ac:dyDescent="0.25">
      <c r="B16" s="8" t="s">
        <v>23</v>
      </c>
      <c r="C16" s="9">
        <f>-C7</f>
        <v>-5500</v>
      </c>
      <c r="D16" s="3"/>
      <c r="E16" s="3"/>
      <c r="F16" s="8" t="s">
        <v>26</v>
      </c>
      <c r="G16" s="9">
        <v>1800</v>
      </c>
      <c r="H16" s="3"/>
    </row>
    <row r="17" spans="2:8" ht="30" customHeight="1" x14ac:dyDescent="0.25">
      <c r="B17" s="8" t="s">
        <v>10</v>
      </c>
      <c r="C17" s="9">
        <f>SUM(C15:C16)</f>
        <v>7000</v>
      </c>
      <c r="D17" s="3"/>
      <c r="E17" s="3"/>
      <c r="F17" s="8" t="s">
        <v>27</v>
      </c>
      <c r="G17" s="9">
        <f>+SUM(G15:G16)</f>
        <v>3735</v>
      </c>
      <c r="H17" s="3"/>
    </row>
    <row r="18" spans="2:8" ht="30" customHeight="1" x14ac:dyDescent="0.25">
      <c r="B18" s="8" t="s">
        <v>11</v>
      </c>
      <c r="C18" s="9">
        <f>-1800-500</f>
        <v>-2300</v>
      </c>
      <c r="D18" s="3"/>
      <c r="E18" s="3"/>
      <c r="F18" s="8" t="s">
        <v>28</v>
      </c>
      <c r="G18" s="9">
        <v>0</v>
      </c>
      <c r="H18" s="3"/>
    </row>
    <row r="19" spans="2:8" ht="30" customHeight="1" x14ac:dyDescent="0.25">
      <c r="B19" s="8" t="s">
        <v>12</v>
      </c>
      <c r="C19" s="9">
        <v>-875</v>
      </c>
      <c r="D19" s="3"/>
      <c r="E19" s="3"/>
      <c r="F19" s="8" t="s">
        <v>29</v>
      </c>
      <c r="G19" s="9">
        <v>-2000</v>
      </c>
      <c r="H19" s="3"/>
    </row>
    <row r="20" spans="2:8" ht="30" customHeight="1" x14ac:dyDescent="0.25">
      <c r="B20" s="8" t="s">
        <v>13</v>
      </c>
      <c r="C20" s="9">
        <v>-600</v>
      </c>
      <c r="D20" s="3"/>
      <c r="E20" s="3"/>
      <c r="F20" s="8" t="s">
        <v>43</v>
      </c>
      <c r="G20" s="9">
        <f>H5-G5</f>
        <v>1250</v>
      </c>
      <c r="H20" s="3"/>
    </row>
    <row r="21" spans="2:8" ht="30" customHeight="1" x14ac:dyDescent="0.25">
      <c r="B21" s="8" t="s">
        <v>14</v>
      </c>
      <c r="C21" s="9">
        <f>SUM(C17:C20)</f>
        <v>3225</v>
      </c>
      <c r="D21" s="3"/>
      <c r="E21" s="3"/>
      <c r="F21" s="8" t="s">
        <v>30</v>
      </c>
      <c r="G21" s="9">
        <v>-1000</v>
      </c>
      <c r="H21" s="3"/>
    </row>
    <row r="22" spans="2:8" ht="30" customHeight="1" x14ac:dyDescent="0.25">
      <c r="B22" s="8" t="s">
        <v>15</v>
      </c>
      <c r="C22" s="9">
        <f>-C21*0.4</f>
        <v>-1290</v>
      </c>
      <c r="D22" s="3"/>
      <c r="E22" s="3"/>
      <c r="F22" s="8" t="s">
        <v>44</v>
      </c>
      <c r="G22" s="9">
        <v>290</v>
      </c>
      <c r="H22" s="3"/>
    </row>
    <row r="23" spans="2:8" ht="30" customHeight="1" x14ac:dyDescent="0.25">
      <c r="B23" s="10" t="s">
        <v>16</v>
      </c>
      <c r="C23" s="11">
        <f>+SUM(C21:C22)</f>
        <v>1935</v>
      </c>
      <c r="D23" s="1"/>
      <c r="E23" s="3"/>
      <c r="F23" s="10" t="s">
        <v>31</v>
      </c>
      <c r="G23" s="11">
        <f>+SUM(G17:G22)</f>
        <v>2275</v>
      </c>
      <c r="H23" s="3"/>
    </row>
    <row r="24" spans="2:8" ht="30" customHeight="1" x14ac:dyDescent="0.25">
      <c r="B24" s="5"/>
      <c r="F24" s="8" t="s">
        <v>32</v>
      </c>
      <c r="G24" s="9">
        <v>-5000</v>
      </c>
    </row>
    <row r="25" spans="2:8" ht="30" customHeight="1" x14ac:dyDescent="0.25">
      <c r="F25" s="10" t="s">
        <v>33</v>
      </c>
      <c r="G25" s="11">
        <f>+G24</f>
        <v>-5000</v>
      </c>
    </row>
    <row r="26" spans="2:8" ht="30" customHeight="1" x14ac:dyDescent="0.25">
      <c r="F26" s="8" t="s">
        <v>34</v>
      </c>
      <c r="G26" s="9">
        <v>2000</v>
      </c>
    </row>
    <row r="27" spans="2:8" ht="30" customHeight="1" x14ac:dyDescent="0.25">
      <c r="F27" s="8" t="s">
        <v>37</v>
      </c>
      <c r="G27" s="9">
        <v>1500</v>
      </c>
    </row>
    <row r="28" spans="2:8" ht="30" customHeight="1" x14ac:dyDescent="0.25">
      <c r="F28" s="10" t="s">
        <v>35</v>
      </c>
      <c r="G28" s="11">
        <f>+SUM(G26:G27)</f>
        <v>3500</v>
      </c>
    </row>
    <row r="29" spans="2:8" ht="30" customHeight="1" x14ac:dyDescent="0.25">
      <c r="F29" s="10" t="s">
        <v>36</v>
      </c>
      <c r="G29" s="11">
        <f>+G23+G25+G28</f>
        <v>775</v>
      </c>
    </row>
  </sheetData>
  <mergeCells count="4">
    <mergeCell ref="B2:D2"/>
    <mergeCell ref="F2:H2"/>
    <mergeCell ref="B13:C13"/>
    <mergeCell ref="F13:G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topLeftCell="A7" zoomScale="90" zoomScaleNormal="90" workbookViewId="0">
      <selection activeCell="D6" sqref="D6"/>
    </sheetView>
  </sheetViews>
  <sheetFormatPr defaultRowHeight="30" customHeight="1" x14ac:dyDescent="0.25"/>
  <cols>
    <col min="1" max="1" width="9.140625" style="28"/>
    <col min="2" max="2" width="3.28515625" style="28" bestFit="1" customWidth="1"/>
    <col min="3" max="3" width="11.7109375" style="28" customWidth="1"/>
    <col min="4" max="4" width="12.140625" style="28" bestFit="1" customWidth="1"/>
    <col min="5" max="5" width="13.7109375" style="28" bestFit="1" customWidth="1"/>
    <col min="6" max="7" width="11.7109375" style="28" customWidth="1"/>
    <col min="8" max="9" width="12.140625" style="28" bestFit="1" customWidth="1"/>
    <col min="10" max="43" width="11.7109375" style="28" customWidth="1"/>
    <col min="44" max="16384" width="9.140625" style="28"/>
  </cols>
  <sheetData>
    <row r="2" spans="2:14" s="31" customFormat="1" ht="41.25" customHeight="1" x14ac:dyDescent="0.25">
      <c r="B2" s="32"/>
      <c r="C2" s="33" t="s">
        <v>2</v>
      </c>
      <c r="D2" s="33" t="s">
        <v>4</v>
      </c>
      <c r="E2" s="33" t="s">
        <v>6</v>
      </c>
      <c r="F2" s="33" t="s">
        <v>18</v>
      </c>
      <c r="G2" s="33" t="s">
        <v>19</v>
      </c>
      <c r="H2" s="33" t="s">
        <v>3</v>
      </c>
      <c r="I2" s="33" t="s">
        <v>5</v>
      </c>
      <c r="J2" s="33" t="s">
        <v>7</v>
      </c>
      <c r="K2" s="33" t="s">
        <v>8</v>
      </c>
      <c r="L2" s="33" t="s">
        <v>17</v>
      </c>
      <c r="M2" s="33" t="s">
        <v>20</v>
      </c>
      <c r="N2" s="33" t="s">
        <v>38</v>
      </c>
    </row>
    <row r="3" spans="2:14" ht="18" customHeight="1" x14ac:dyDescent="0.25">
      <c r="B3" s="35" t="s">
        <v>39</v>
      </c>
      <c r="C3" s="45">
        <v>1000</v>
      </c>
      <c r="D3" s="45">
        <v>2500</v>
      </c>
      <c r="E3" s="45">
        <v>5500</v>
      </c>
      <c r="F3" s="45">
        <v>10000</v>
      </c>
      <c r="G3" s="45">
        <v>-1000</v>
      </c>
      <c r="H3" s="45">
        <v>5000</v>
      </c>
      <c r="I3" s="45">
        <v>2000</v>
      </c>
      <c r="J3" s="45">
        <v>1000</v>
      </c>
      <c r="K3" s="45">
        <v>3000</v>
      </c>
      <c r="L3" s="45">
        <v>5000</v>
      </c>
      <c r="M3" s="45">
        <v>2000</v>
      </c>
      <c r="N3" s="45">
        <v>0</v>
      </c>
    </row>
    <row r="4" spans="2:14" ht="18" customHeight="1" x14ac:dyDescent="0.25">
      <c r="B4" s="51">
        <v>1</v>
      </c>
      <c r="C4" s="36">
        <f>N4-D4</f>
        <v>6000</v>
      </c>
      <c r="D4" s="37">
        <v>4000</v>
      </c>
      <c r="E4" s="36"/>
      <c r="F4" s="37"/>
      <c r="G4" s="38"/>
      <c r="H4" s="38"/>
      <c r="I4" s="36"/>
      <c r="J4" s="39"/>
      <c r="K4" s="39"/>
      <c r="L4" s="36"/>
      <c r="M4" s="37"/>
      <c r="N4" s="36">
        <v>10000</v>
      </c>
    </row>
    <row r="5" spans="2:14" ht="18" customHeight="1" x14ac:dyDescent="0.25">
      <c r="B5" s="52"/>
      <c r="C5" s="40"/>
      <c r="D5" s="41"/>
      <c r="E5" s="40">
        <f>-E3*80%</f>
        <v>-4400</v>
      </c>
      <c r="F5" s="41"/>
      <c r="G5" s="42"/>
      <c r="H5" s="42"/>
      <c r="I5" s="40"/>
      <c r="J5" s="43"/>
      <c r="K5" s="43"/>
      <c r="L5" s="40"/>
      <c r="M5" s="41"/>
      <c r="N5" s="40">
        <f>E5</f>
        <v>-4400</v>
      </c>
    </row>
    <row r="6" spans="2:14" ht="18" customHeight="1" x14ac:dyDescent="0.25">
      <c r="B6" s="34">
        <f>+B4+1</f>
        <v>2</v>
      </c>
      <c r="C6" s="40">
        <f>-D6</f>
        <v>2500</v>
      </c>
      <c r="D6" s="40">
        <f>-D3</f>
        <v>-2500</v>
      </c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2:14" ht="18" customHeight="1" x14ac:dyDescent="0.25">
      <c r="B7" s="34">
        <f>+B6+1</f>
        <v>3</v>
      </c>
      <c r="C7" s="44">
        <f>SUM(H7:J7)</f>
        <v>-8000</v>
      </c>
      <c r="D7" s="44"/>
      <c r="E7" s="44"/>
      <c r="F7" s="44"/>
      <c r="G7" s="44"/>
      <c r="H7" s="44">
        <f>-H3</f>
        <v>-5000</v>
      </c>
      <c r="I7" s="44">
        <f>-I3</f>
        <v>-2000</v>
      </c>
      <c r="J7" s="44">
        <f>-J3</f>
        <v>-1000</v>
      </c>
      <c r="K7" s="44"/>
      <c r="L7" s="44"/>
      <c r="M7" s="44"/>
      <c r="N7" s="44"/>
    </row>
    <row r="8" spans="2:14" ht="18" customHeight="1" x14ac:dyDescent="0.25">
      <c r="B8" s="34">
        <f t="shared" ref="B8:B17" si="0">+B7+1</f>
        <v>4</v>
      </c>
      <c r="C8" s="44">
        <f>-E8+H8</f>
        <v>-2000</v>
      </c>
      <c r="D8" s="44"/>
      <c r="E8" s="44">
        <v>8000</v>
      </c>
      <c r="F8" s="44"/>
      <c r="G8" s="44"/>
      <c r="H8" s="44">
        <v>6000</v>
      </c>
      <c r="I8" s="44"/>
      <c r="J8" s="44"/>
      <c r="K8" s="44"/>
      <c r="L8" s="44"/>
      <c r="M8" s="44"/>
      <c r="N8" s="44"/>
    </row>
    <row r="9" spans="2:14" ht="18" customHeight="1" x14ac:dyDescent="0.25">
      <c r="B9" s="34">
        <f t="shared" si="0"/>
        <v>5</v>
      </c>
      <c r="C9" s="44">
        <f>L9</f>
        <v>7000</v>
      </c>
      <c r="D9" s="44"/>
      <c r="E9" s="44"/>
      <c r="F9" s="44"/>
      <c r="G9" s="44"/>
      <c r="H9" s="44"/>
      <c r="I9" s="44"/>
      <c r="J9" s="44"/>
      <c r="K9" s="44"/>
      <c r="L9" s="44">
        <v>7000</v>
      </c>
      <c r="M9" s="44"/>
      <c r="N9" s="44"/>
    </row>
    <row r="10" spans="2:14" ht="18" customHeight="1" x14ac:dyDescent="0.25">
      <c r="B10" s="34">
        <f t="shared" si="0"/>
        <v>6</v>
      </c>
      <c r="C10" s="44">
        <v>5000</v>
      </c>
      <c r="D10" s="44"/>
      <c r="E10" s="44"/>
      <c r="F10" s="44"/>
      <c r="G10" s="44"/>
      <c r="H10" s="44"/>
      <c r="I10" s="44"/>
      <c r="J10" s="44"/>
      <c r="K10" s="44">
        <f>C10</f>
        <v>5000</v>
      </c>
      <c r="L10" s="44"/>
      <c r="M10" s="44"/>
      <c r="N10" s="44"/>
    </row>
    <row r="11" spans="2:14" ht="18" customHeight="1" x14ac:dyDescent="0.25">
      <c r="B11" s="34">
        <f t="shared" si="0"/>
        <v>7</v>
      </c>
      <c r="C11" s="44">
        <v>-3000</v>
      </c>
      <c r="D11" s="44"/>
      <c r="E11" s="44"/>
      <c r="F11" s="44"/>
      <c r="G11" s="44"/>
      <c r="H11" s="44"/>
      <c r="I11" s="44"/>
      <c r="J11" s="44"/>
      <c r="K11" s="44">
        <v>-3000</v>
      </c>
      <c r="L11" s="44"/>
      <c r="M11" s="44"/>
      <c r="N11" s="44"/>
    </row>
    <row r="12" spans="2:14" ht="18" customHeight="1" x14ac:dyDescent="0.25">
      <c r="B12" s="34">
        <f t="shared" si="0"/>
        <v>8</v>
      </c>
      <c r="C12" s="44">
        <v>-5000</v>
      </c>
      <c r="D12" s="44"/>
      <c r="E12" s="44"/>
      <c r="F12" s="44">
        <v>5000</v>
      </c>
      <c r="G12" s="44"/>
      <c r="H12" s="44"/>
      <c r="I12" s="44"/>
      <c r="J12" s="44"/>
      <c r="K12" s="44"/>
      <c r="L12" s="44"/>
      <c r="M12" s="44"/>
      <c r="N12" s="44"/>
    </row>
    <row r="13" spans="2:14" ht="18" customHeight="1" x14ac:dyDescent="0.25">
      <c r="B13" s="34">
        <f t="shared" si="0"/>
        <v>9</v>
      </c>
      <c r="C13" s="44"/>
      <c r="D13" s="44"/>
      <c r="E13" s="44"/>
      <c r="F13" s="44"/>
      <c r="G13" s="44">
        <v>-2000</v>
      </c>
      <c r="H13" s="44"/>
      <c r="I13" s="44"/>
      <c r="J13" s="44"/>
      <c r="K13" s="44"/>
      <c r="L13" s="44"/>
      <c r="M13" s="44"/>
      <c r="N13" s="44">
        <f>G13</f>
        <v>-2000</v>
      </c>
    </row>
    <row r="14" spans="2:14" ht="18" customHeight="1" x14ac:dyDescent="0.25">
      <c r="B14" s="34">
        <f t="shared" si="0"/>
        <v>10</v>
      </c>
      <c r="C14" s="44">
        <f>I14+N14</f>
        <v>-1000</v>
      </c>
      <c r="D14" s="44"/>
      <c r="E14" s="44"/>
      <c r="F14" s="44"/>
      <c r="G14" s="44"/>
      <c r="H14" s="44"/>
      <c r="I14" s="44">
        <v>500</v>
      </c>
      <c r="J14" s="44"/>
      <c r="K14" s="44"/>
      <c r="L14" s="44"/>
      <c r="M14" s="44"/>
      <c r="N14" s="44">
        <v>-1500</v>
      </c>
    </row>
    <row r="15" spans="2:14" ht="18" customHeight="1" x14ac:dyDescent="0.25">
      <c r="B15" s="34">
        <f t="shared" si="0"/>
        <v>11</v>
      </c>
      <c r="C15" s="44">
        <f>I15+N15</f>
        <v>-100</v>
      </c>
      <c r="D15" s="44"/>
      <c r="E15" s="44"/>
      <c r="F15" s="44"/>
      <c r="G15" s="44"/>
      <c r="H15" s="44"/>
      <c r="I15" s="44">
        <v>400</v>
      </c>
      <c r="J15" s="44"/>
      <c r="K15" s="44"/>
      <c r="L15" s="44"/>
      <c r="M15" s="44"/>
      <c r="N15" s="44">
        <v>-500</v>
      </c>
    </row>
    <row r="16" spans="2:14" ht="18" customHeight="1" x14ac:dyDescent="0.25">
      <c r="B16" s="34">
        <f t="shared" si="0"/>
        <v>12</v>
      </c>
      <c r="C16" s="44">
        <f>N16</f>
        <v>-200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>
        <v>-200</v>
      </c>
    </row>
    <row r="17" spans="2:14" ht="18" customHeight="1" x14ac:dyDescent="0.25">
      <c r="B17" s="34">
        <f t="shared" si="0"/>
        <v>13</v>
      </c>
      <c r="C17" s="44">
        <f>M17</f>
        <v>-500</v>
      </c>
      <c r="D17" s="44"/>
      <c r="E17" s="44"/>
      <c r="F17" s="44"/>
      <c r="G17" s="44"/>
      <c r="H17" s="44"/>
      <c r="I17" s="44"/>
      <c r="J17" s="44"/>
      <c r="K17" s="44"/>
      <c r="L17" s="44"/>
      <c r="M17" s="44">
        <v>-500</v>
      </c>
      <c r="N17" s="44"/>
    </row>
    <row r="18" spans="2:14" ht="18" customHeight="1" x14ac:dyDescent="0.25">
      <c r="B18" s="3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>
        <f>-N18</f>
        <v>1400</v>
      </c>
      <c r="N18" s="44">
        <f>-SUM(N4:N17)</f>
        <v>-1400</v>
      </c>
    </row>
    <row r="19" spans="2:14" ht="18" customHeight="1" x14ac:dyDescent="0.25">
      <c r="B19" s="35" t="s">
        <v>40</v>
      </c>
      <c r="C19" s="45">
        <f>SUM(C3:C18)</f>
        <v>1700</v>
      </c>
      <c r="D19" s="45">
        <f t="shared" ref="D19:N19" si="1">SUM(D3:D18)</f>
        <v>4000</v>
      </c>
      <c r="E19" s="45">
        <f t="shared" si="1"/>
        <v>9100</v>
      </c>
      <c r="F19" s="45">
        <f t="shared" si="1"/>
        <v>15000</v>
      </c>
      <c r="G19" s="45">
        <f t="shared" si="1"/>
        <v>-3000</v>
      </c>
      <c r="H19" s="45">
        <f t="shared" si="1"/>
        <v>6000</v>
      </c>
      <c r="I19" s="45">
        <f t="shared" si="1"/>
        <v>900</v>
      </c>
      <c r="J19" s="45">
        <f t="shared" si="1"/>
        <v>0</v>
      </c>
      <c r="K19" s="45">
        <f t="shared" si="1"/>
        <v>5000</v>
      </c>
      <c r="L19" s="45">
        <f t="shared" si="1"/>
        <v>12000</v>
      </c>
      <c r="M19" s="45">
        <f t="shared" si="1"/>
        <v>2900</v>
      </c>
      <c r="N19" s="45">
        <f t="shared" si="1"/>
        <v>0</v>
      </c>
    </row>
    <row r="21" spans="2:14" ht="30" customHeight="1" x14ac:dyDescent="0.25">
      <c r="C21" s="46" t="s">
        <v>41</v>
      </c>
      <c r="D21" s="47">
        <f>SUM(C19:G19)</f>
        <v>26800</v>
      </c>
      <c r="E21" s="53">
        <f>D21-D22</f>
        <v>0</v>
      </c>
    </row>
    <row r="22" spans="2:14" ht="30" customHeight="1" x14ac:dyDescent="0.25">
      <c r="C22" s="46" t="s">
        <v>42</v>
      </c>
      <c r="D22" s="47">
        <f>SUM(H19:N19)</f>
        <v>26800</v>
      </c>
      <c r="E22" s="54"/>
    </row>
    <row r="28" spans="2:14" ht="30" customHeight="1" x14ac:dyDescent="0.25">
      <c r="C28" s="50" t="s">
        <v>0</v>
      </c>
      <c r="D28" s="50"/>
      <c r="E28" s="50"/>
      <c r="F28" s="1"/>
      <c r="G28" s="50" t="s">
        <v>1</v>
      </c>
      <c r="H28" s="50"/>
      <c r="I28" s="50"/>
    </row>
    <row r="29" spans="2:14" ht="3.75" customHeight="1" x14ac:dyDescent="0.25">
      <c r="C29" s="1"/>
      <c r="D29" s="1"/>
      <c r="E29" s="1"/>
      <c r="F29" s="1"/>
      <c r="G29" s="1"/>
      <c r="H29" s="1"/>
      <c r="I29" s="1"/>
    </row>
    <row r="30" spans="2:14" ht="30" customHeight="1" x14ac:dyDescent="0.25">
      <c r="C30" s="13"/>
      <c r="D30" s="24">
        <v>40543</v>
      </c>
      <c r="E30" s="14">
        <v>40908</v>
      </c>
      <c r="F30" s="3"/>
      <c r="G30" s="6"/>
      <c r="H30" s="7">
        <f>+D30</f>
        <v>40543</v>
      </c>
      <c r="I30" s="7">
        <f>+E30</f>
        <v>40908</v>
      </c>
    </row>
    <row r="31" spans="2:14" ht="30" customHeight="1" x14ac:dyDescent="0.25">
      <c r="C31" s="13" t="s">
        <v>2</v>
      </c>
      <c r="D31" s="25">
        <v>1000</v>
      </c>
      <c r="E31" s="16"/>
      <c r="F31" s="3"/>
      <c r="G31" s="6" t="s">
        <v>3</v>
      </c>
      <c r="H31" s="9">
        <v>5000</v>
      </c>
      <c r="I31" s="9"/>
    </row>
    <row r="32" spans="2:14" ht="30" customHeight="1" x14ac:dyDescent="0.25">
      <c r="C32" s="12" t="s">
        <v>4</v>
      </c>
      <c r="D32" s="9">
        <v>2500</v>
      </c>
      <c r="E32" s="22"/>
      <c r="F32" s="3"/>
      <c r="G32" s="6" t="s">
        <v>5</v>
      </c>
      <c r="H32" s="9">
        <v>2000</v>
      </c>
      <c r="I32" s="9"/>
    </row>
    <row r="33" spans="3:9" ht="30" customHeight="1" x14ac:dyDescent="0.25">
      <c r="C33" s="19" t="s">
        <v>6</v>
      </c>
      <c r="D33" s="26">
        <v>5500</v>
      </c>
      <c r="E33" s="18"/>
      <c r="F33" s="3"/>
      <c r="G33" s="6" t="s">
        <v>7</v>
      </c>
      <c r="H33" s="9">
        <v>1000</v>
      </c>
      <c r="I33" s="9"/>
    </row>
    <row r="34" spans="3:9" ht="30" customHeight="1" x14ac:dyDescent="0.25">
      <c r="C34" s="12" t="s">
        <v>18</v>
      </c>
      <c r="D34" s="9">
        <v>10000</v>
      </c>
      <c r="E34" s="22"/>
      <c r="F34" s="3"/>
      <c r="G34" s="6" t="s">
        <v>8</v>
      </c>
      <c r="H34" s="9">
        <v>3000</v>
      </c>
      <c r="I34" s="9"/>
    </row>
    <row r="35" spans="3:9" ht="30" customHeight="1" x14ac:dyDescent="0.25">
      <c r="C35" s="12" t="s">
        <v>19</v>
      </c>
      <c r="D35" s="9">
        <v>-1000</v>
      </c>
      <c r="E35" s="22"/>
      <c r="F35" s="3"/>
      <c r="G35" s="6" t="s">
        <v>17</v>
      </c>
      <c r="H35" s="9">
        <v>5000</v>
      </c>
      <c r="I35" s="9"/>
    </row>
    <row r="36" spans="3:9" ht="30" customHeight="1" x14ac:dyDescent="0.25">
      <c r="C36" s="19"/>
      <c r="D36" s="27"/>
      <c r="E36" s="20"/>
      <c r="F36" s="3"/>
      <c r="G36" s="6" t="s">
        <v>20</v>
      </c>
      <c r="H36" s="9">
        <v>2000</v>
      </c>
      <c r="I36" s="9"/>
    </row>
    <row r="37" spans="3:9" ht="30" customHeight="1" x14ac:dyDescent="0.25">
      <c r="C37" s="29" t="s">
        <v>9</v>
      </c>
      <c r="D37" s="11">
        <f>SUM(D31:D36)</f>
        <v>18000</v>
      </c>
      <c r="E37" s="11"/>
      <c r="F37" s="3"/>
      <c r="G37" s="30" t="s">
        <v>9</v>
      </c>
      <c r="H37" s="11">
        <f>SUM(H31:H36)</f>
        <v>18000</v>
      </c>
      <c r="I37" s="11"/>
    </row>
    <row r="38" spans="3:9" ht="34.5" customHeight="1" x14ac:dyDescent="0.25">
      <c r="C38" s="3"/>
      <c r="D38" s="3"/>
      <c r="E38" s="3"/>
      <c r="F38" s="3"/>
      <c r="G38" s="3"/>
      <c r="H38" s="3"/>
      <c r="I38" s="3"/>
    </row>
    <row r="39" spans="3:9" ht="19.5" customHeight="1" x14ac:dyDescent="0.25">
      <c r="E39" s="1"/>
      <c r="F39" s="3"/>
      <c r="I39" s="3"/>
    </row>
    <row r="40" spans="3:9" ht="6.75" customHeight="1" x14ac:dyDescent="0.25">
      <c r="E40" s="1"/>
      <c r="F40" s="1"/>
      <c r="I40" s="1"/>
    </row>
    <row r="41" spans="3:9" ht="26.25" customHeight="1" x14ac:dyDescent="0.25">
      <c r="E41" s="3"/>
      <c r="F41" s="3"/>
      <c r="I41" s="3"/>
    </row>
    <row r="42" spans="3:9" ht="26.25" customHeight="1" x14ac:dyDescent="0.25">
      <c r="E42" s="3"/>
      <c r="F42" s="3"/>
      <c r="I42" s="3"/>
    </row>
    <row r="43" spans="3:9" ht="26.25" customHeight="1" x14ac:dyDescent="0.25">
      <c r="E43" s="3"/>
      <c r="F43" s="3"/>
      <c r="I43" s="3"/>
    </row>
    <row r="44" spans="3:9" ht="26.25" customHeight="1" x14ac:dyDescent="0.25">
      <c r="E44" s="3"/>
      <c r="F44" s="3"/>
      <c r="I44" s="3"/>
    </row>
    <row r="45" spans="3:9" ht="26.25" customHeight="1" x14ac:dyDescent="0.25">
      <c r="E45" s="3"/>
      <c r="F45" s="3"/>
      <c r="I45" s="3"/>
    </row>
    <row r="46" spans="3:9" ht="26.25" customHeight="1" x14ac:dyDescent="0.25">
      <c r="E46" s="3"/>
      <c r="F46" s="3"/>
      <c r="I46" s="3"/>
    </row>
    <row r="47" spans="3:9" ht="26.25" customHeight="1" x14ac:dyDescent="0.25">
      <c r="E47" s="3"/>
      <c r="F47" s="3"/>
      <c r="I47" s="3"/>
    </row>
    <row r="48" spans="3:9" ht="26.25" customHeight="1" x14ac:dyDescent="0.25">
      <c r="E48" s="3"/>
      <c r="F48" s="3"/>
      <c r="I48" s="3"/>
    </row>
    <row r="49" spans="5:9" ht="26.25" customHeight="1" x14ac:dyDescent="0.25">
      <c r="E49" s="1"/>
      <c r="F49" s="3"/>
      <c r="I49" s="3"/>
    </row>
    <row r="50" spans="5:9" ht="26.25" customHeight="1" x14ac:dyDescent="0.25"/>
    <row r="51" spans="5:9" ht="26.25" customHeight="1" x14ac:dyDescent="0.25"/>
    <row r="52" spans="5:9" ht="26.25" customHeight="1" x14ac:dyDescent="0.25"/>
    <row r="53" spans="5:9" ht="26.25" customHeight="1" x14ac:dyDescent="0.25"/>
    <row r="54" spans="5:9" ht="26.25" customHeight="1" x14ac:dyDescent="0.25"/>
  </sheetData>
  <mergeCells count="4">
    <mergeCell ref="C28:E28"/>
    <mergeCell ref="G28:I28"/>
    <mergeCell ref="B4:B5"/>
    <mergeCell ref="E21:E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XEG1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q2 - resolvido</vt:lpstr>
      <vt:lpstr>q3 - resolvido</vt:lpstr>
      <vt:lpstr>q3 - resolvido (lançamentos)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</dc:creator>
  <cp:lastModifiedBy>user</cp:lastModifiedBy>
  <dcterms:created xsi:type="dcterms:W3CDTF">2012-05-18T14:34:54Z</dcterms:created>
  <dcterms:modified xsi:type="dcterms:W3CDTF">2016-12-07T19:22:29Z</dcterms:modified>
</cp:coreProperties>
</file>