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.user-PC\Dropbox\acadêmicos\graduação\2o semestre 2016 - roni\CONTABILIDADE DE CUSTOS - CONT\"/>
    </mc:Choice>
  </mc:AlternateContent>
  <bookViews>
    <workbookView xWindow="0" yWindow="0" windowWidth="24000" windowHeight="9510" activeTab="1"/>
  </bookViews>
  <sheets>
    <sheet name="Q3" sheetId="1" r:id="rId1"/>
    <sheet name="Q4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  <c r="C28" i="2" s="1"/>
  <c r="D24" i="2"/>
  <c r="D26" i="2" s="1"/>
  <c r="C6" i="2"/>
  <c r="C9" i="2" s="1"/>
  <c r="C15" i="2" s="1"/>
  <c r="C19" i="2" s="1"/>
  <c r="C21" i="2" s="1"/>
  <c r="E25" i="2" s="1"/>
  <c r="C19" i="1"/>
  <c r="C13" i="1"/>
  <c r="C17" i="1"/>
  <c r="G5" i="1"/>
  <c r="D5" i="1"/>
  <c r="D6" i="1" s="1"/>
  <c r="D9" i="1" s="1"/>
  <c r="E6" i="1"/>
  <c r="C6" i="1"/>
  <c r="C9" i="1" s="1"/>
  <c r="G4" i="1"/>
  <c r="G8" i="1" s="1"/>
  <c r="C28" i="1" s="1"/>
  <c r="F4" i="1"/>
  <c r="D25" i="2" l="1"/>
  <c r="D27" i="2" s="1"/>
  <c r="E27" i="2" s="1"/>
  <c r="E26" i="2"/>
  <c r="F5" i="1"/>
  <c r="F6" i="1" s="1"/>
  <c r="F9" i="1" s="1"/>
  <c r="F8" i="1"/>
  <c r="G6" i="1"/>
  <c r="E7" i="1"/>
  <c r="G7" i="1" s="1"/>
  <c r="C21" i="1"/>
  <c r="C32" i="2" l="1"/>
  <c r="C33" i="2" s="1"/>
  <c r="C40" i="2" s="1"/>
  <c r="C41" i="2" s="1"/>
  <c r="C42" i="2" s="1"/>
  <c r="E28" i="2"/>
  <c r="D28" i="2" s="1"/>
  <c r="C27" i="1"/>
  <c r="C20" i="1"/>
  <c r="C23" i="1" s="1"/>
  <c r="G9" i="1"/>
  <c r="C26" i="1"/>
  <c r="C29" i="1" s="1"/>
  <c r="E9" i="1"/>
</calcChain>
</file>

<file path=xl/sharedStrings.xml><?xml version="1.0" encoding="utf-8"?>
<sst xmlns="http://schemas.openxmlformats.org/spreadsheetml/2006/main" count="68" uniqueCount="59">
  <si>
    <t>DRE</t>
  </si>
  <si>
    <t>CH</t>
  </si>
  <si>
    <t>CHC</t>
  </si>
  <si>
    <t>CR</t>
  </si>
  <si>
    <t>$ de 15/10</t>
  </si>
  <si>
    <t>$ de 31/12</t>
  </si>
  <si>
    <t>Receita de venda</t>
  </si>
  <si>
    <t>(-) CMV</t>
  </si>
  <si>
    <t>(=) Lucro bruto</t>
  </si>
  <si>
    <t>(+) Ganho de estocagem</t>
  </si>
  <si>
    <t>(-) Perda no caixa</t>
  </si>
  <si>
    <t>(=) Lucro líquido</t>
  </si>
  <si>
    <t>BALANÇO PATRIMONIAL EM 31/12 ($ de 31/12)</t>
  </si>
  <si>
    <t>ATIVO</t>
  </si>
  <si>
    <t>TOTAL</t>
  </si>
  <si>
    <t>Disponibilidade</t>
  </si>
  <si>
    <t>PL</t>
  </si>
  <si>
    <t>Capital</t>
  </si>
  <si>
    <t>Reserva para manut da capac física</t>
  </si>
  <si>
    <t>Lucro disponível</t>
  </si>
  <si>
    <t>COMPOSIÇÃO DO RESULTADO</t>
  </si>
  <si>
    <t>Comercialização das mercadorias</t>
  </si>
  <si>
    <t>Estocagem</t>
  </si>
  <si>
    <t>Gestão do caixa</t>
  </si>
  <si>
    <t>Receita líquida de vendas</t>
  </si>
  <si>
    <t>Estoque inicial de MP</t>
  </si>
  <si>
    <t>(+) Compras de MP</t>
  </si>
  <si>
    <t>(+) Frete das compras de matérias primas</t>
  </si>
  <si>
    <t>(-) Estoque final de MP</t>
  </si>
  <si>
    <t>(=) Custo da MP utilizada na produção</t>
  </si>
  <si>
    <t>Custo da produção do período</t>
  </si>
  <si>
    <t>Matéria prima utilizada</t>
  </si>
  <si>
    <t>Mão de obra direta</t>
  </si>
  <si>
    <t>Supervis~çao</t>
  </si>
  <si>
    <t>Depreciação</t>
  </si>
  <si>
    <t>Outros custos</t>
  </si>
  <si>
    <t>Aluguel</t>
  </si>
  <si>
    <t>Custo da produção acabada no período</t>
  </si>
  <si>
    <t>Estoque inicial de produtos em elaboração</t>
  </si>
  <si>
    <t>(+) Custo da produção do período</t>
  </si>
  <si>
    <t>(-) Estoque final de produtos em elaboração</t>
  </si>
  <si>
    <t>ESTOQUE DE PRODUTOS ACABADOS</t>
  </si>
  <si>
    <t>quant (unid)</t>
  </si>
  <si>
    <t>$/unid</t>
  </si>
  <si>
    <t>$ tot</t>
  </si>
  <si>
    <t>Estoque inicial</t>
  </si>
  <si>
    <t>Produção acabada no período</t>
  </si>
  <si>
    <t>Baixa pela venda</t>
  </si>
  <si>
    <t>Saldo final</t>
  </si>
  <si>
    <t>(-) CPV</t>
  </si>
  <si>
    <t>(-) Pessoal de vendas</t>
  </si>
  <si>
    <t>(-) Outros gastos de vendas</t>
  </si>
  <si>
    <t>(-) Frete entrega de produtos</t>
  </si>
  <si>
    <t>(-) Promoção e propaganda</t>
  </si>
  <si>
    <t>(-) Pessoal da administração</t>
  </si>
  <si>
    <t>(-) Despesas diversas de administração</t>
  </si>
  <si>
    <t>(=) LAIR</t>
  </si>
  <si>
    <t>(-) IR/CSSLL</t>
  </si>
  <si>
    <t>(=) LUCRO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</si>
</sst>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#,##0.0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3" fontId="0" fillId="2" borderId="0" xfId="0" applyNumberFormat="1" applyFill="1" applyAlignment="1">
      <alignment horizontal="center" vertical="center" wrapText="1"/>
    </xf>
    <xf numFmtId="3" fontId="0" fillId="2" borderId="0" xfId="0" applyNumberFormat="1" applyFill="1" applyAlignment="1">
      <alignment horizontal="left" vertical="center" wrapText="1"/>
    </xf>
    <xf numFmtId="3" fontId="0" fillId="2" borderId="0" xfId="0" applyNumberFormat="1" applyFont="1" applyFill="1" applyAlignment="1">
      <alignment horizontal="center" vertical="center" wrapText="1"/>
    </xf>
    <xf numFmtId="3" fontId="1" fillId="3" borderId="0" xfId="0" applyNumberFormat="1" applyFont="1" applyFill="1" applyAlignment="1">
      <alignment horizontal="left" vertical="center" wrapText="1"/>
    </xf>
    <xf numFmtId="3" fontId="1" fillId="4" borderId="0" xfId="0" applyNumberFormat="1" applyFont="1" applyFill="1" applyAlignment="1">
      <alignment horizontal="left" vertical="center" wrapText="1"/>
    </xf>
    <xf numFmtId="3" fontId="1" fillId="4" borderId="0" xfId="0" applyNumberFormat="1" applyFont="1" applyFill="1" applyAlignment="1">
      <alignment horizontal="center" vertical="center" wrapText="1"/>
    </xf>
    <xf numFmtId="3" fontId="0" fillId="3" borderId="0" xfId="0" applyNumberFormat="1" applyFont="1" applyFill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3" fontId="1" fillId="4" borderId="3" xfId="0" applyNumberFormat="1" applyFont="1" applyFill="1" applyBorder="1" applyAlignment="1">
      <alignment horizontal="center" vertical="center" wrapText="1"/>
    </xf>
    <xf numFmtId="3" fontId="1" fillId="4" borderId="4" xfId="0" applyNumberFormat="1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3" fontId="0" fillId="3" borderId="3" xfId="0" applyNumberFormat="1" applyFill="1" applyBorder="1" applyAlignment="1">
      <alignment horizontal="center" vertical="center" wrapText="1"/>
    </xf>
    <xf numFmtId="3" fontId="0" fillId="3" borderId="4" xfId="0" applyNumberFormat="1" applyFill="1" applyBorder="1" applyAlignment="1">
      <alignment horizontal="center" vertical="center" wrapText="1"/>
    </xf>
    <xf numFmtId="3" fontId="1" fillId="4" borderId="5" xfId="0" applyNumberFormat="1" applyFont="1" applyFill="1" applyBorder="1" applyAlignment="1">
      <alignment horizontal="center" vertical="center" wrapText="1"/>
    </xf>
    <xf numFmtId="3" fontId="1" fillId="4" borderId="6" xfId="0" applyNumberFormat="1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 vertical="center" wrapText="1"/>
    </xf>
    <xf numFmtId="3" fontId="1" fillId="3" borderId="0" xfId="0" applyNumberFormat="1" applyFont="1" applyFill="1" applyBorder="1" applyAlignment="1">
      <alignment horizontal="center" vertical="center" wrapText="1"/>
    </xf>
    <xf numFmtId="3" fontId="0" fillId="3" borderId="0" xfId="0" applyNumberFormat="1" applyFont="1" applyFill="1" applyBorder="1" applyAlignment="1">
      <alignment horizontal="center" vertical="center" wrapText="1"/>
    </xf>
    <xf numFmtId="3" fontId="0" fillId="3" borderId="4" xfId="0" applyNumberFormat="1" applyFont="1" applyFill="1" applyBorder="1" applyAlignment="1">
      <alignment horizontal="center" vertical="center" wrapText="1"/>
    </xf>
    <xf numFmtId="3" fontId="0" fillId="3" borderId="0" xfId="0" applyNumberFormat="1" applyFill="1" applyBorder="1" applyAlignment="1">
      <alignment horizontal="center" vertical="center" wrapText="1"/>
    </xf>
    <xf numFmtId="3" fontId="1" fillId="4" borderId="8" xfId="0" applyNumberFormat="1" applyFon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3" fontId="0" fillId="4" borderId="2" xfId="0" applyNumberForma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left" vertical="center" wrapText="1"/>
    </xf>
    <xf numFmtId="3" fontId="0" fillId="3" borderId="3" xfId="0" applyNumberFormat="1" applyFill="1" applyBorder="1" applyAlignment="1">
      <alignment horizontal="left" vertical="center" wrapText="1"/>
    </xf>
    <xf numFmtId="3" fontId="1" fillId="4" borderId="5" xfId="0" applyNumberFormat="1" applyFont="1" applyFill="1" applyBorder="1" applyAlignment="1">
      <alignment horizontal="left" vertical="center" wrapText="1"/>
    </xf>
    <xf numFmtId="3" fontId="1" fillId="4" borderId="0" xfId="0" applyNumberFormat="1" applyFont="1" applyFill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3" fontId="1" fillId="5" borderId="9" xfId="0" applyNumberFormat="1" applyFont="1" applyFill="1" applyBorder="1" applyAlignment="1">
      <alignment horizontal="center" vertical="center" wrapText="1"/>
    </xf>
    <xf numFmtId="3" fontId="1" fillId="5" borderId="10" xfId="0" applyNumberFormat="1" applyFont="1" applyFill="1" applyBorder="1" applyAlignment="1">
      <alignment horizontal="center" vertical="center" wrapText="1"/>
    </xf>
    <xf numFmtId="3" fontId="0" fillId="3" borderId="0" xfId="0" applyNumberFormat="1" applyFont="1" applyFill="1" applyAlignment="1">
      <alignment horizontal="left" vertical="center" wrapText="1"/>
    </xf>
    <xf numFmtId="3" fontId="3" fillId="3" borderId="0" xfId="0" applyNumberFormat="1" applyFont="1" applyFill="1" applyBorder="1" applyAlignment="1">
      <alignment horizontal="center" vertical="center" wrapText="1"/>
    </xf>
    <xf numFmtId="3" fontId="1" fillId="6" borderId="0" xfId="0" applyNumberFormat="1" applyFont="1" applyFill="1" applyAlignment="1">
      <alignment horizontal="center" vertical="center" wrapText="1"/>
    </xf>
    <xf numFmtId="3" fontId="3" fillId="6" borderId="0" xfId="0" applyNumberFormat="1" applyFont="1" applyFill="1" applyBorder="1" applyAlignment="1">
      <alignment horizontal="center" vertical="center" wrapText="1"/>
    </xf>
    <xf numFmtId="3" fontId="4" fillId="6" borderId="0" xfId="0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center" vertical="center" wrapText="1"/>
    </xf>
    <xf numFmtId="174" fontId="4" fillId="3" borderId="0" xfId="0" applyNumberFormat="1" applyFont="1" applyFill="1" applyBorder="1" applyAlignment="1">
      <alignment horizontal="center" vertical="center" wrapText="1"/>
    </xf>
    <xf numFmtId="174" fontId="3" fillId="3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topLeftCell="A5" workbookViewId="0">
      <selection activeCell="A33" sqref="A33"/>
    </sheetView>
  </sheetViews>
  <sheetFormatPr defaultRowHeight="15" x14ac:dyDescent="0.25"/>
  <cols>
    <col min="1" max="1" width="2.5703125" style="1" customWidth="1"/>
    <col min="2" max="2" width="38.85546875" style="1" customWidth="1"/>
    <col min="3" max="16384" width="9.140625" style="1"/>
  </cols>
  <sheetData>
    <row r="2" spans="2:7" x14ac:dyDescent="0.25">
      <c r="B2" s="25"/>
      <c r="C2" s="26"/>
      <c r="D2" s="8" t="s">
        <v>4</v>
      </c>
      <c r="E2" s="9"/>
      <c r="F2" s="18" t="s">
        <v>5</v>
      </c>
      <c r="G2" s="9"/>
    </row>
    <row r="3" spans="2:7" x14ac:dyDescent="0.25">
      <c r="B3" s="10" t="s">
        <v>0</v>
      </c>
      <c r="C3" s="11" t="s">
        <v>1</v>
      </c>
      <c r="D3" s="10" t="s">
        <v>2</v>
      </c>
      <c r="E3" s="11" t="s">
        <v>3</v>
      </c>
      <c r="F3" s="19" t="s">
        <v>2</v>
      </c>
      <c r="G3" s="11" t="s">
        <v>3</v>
      </c>
    </row>
    <row r="4" spans="2:7" x14ac:dyDescent="0.25">
      <c r="B4" s="27" t="s">
        <v>6</v>
      </c>
      <c r="C4" s="13">
        <v>15000</v>
      </c>
      <c r="D4" s="12">
        <v>15000</v>
      </c>
      <c r="E4" s="13">
        <v>15000</v>
      </c>
      <c r="F4" s="20">
        <f>D4*1.1</f>
        <v>16500</v>
      </c>
      <c r="G4" s="13">
        <f t="shared" ref="G4:G7" si="0">E4*1.1</f>
        <v>16500</v>
      </c>
    </row>
    <row r="5" spans="2:7" x14ac:dyDescent="0.25">
      <c r="B5" s="28" t="s">
        <v>7</v>
      </c>
      <c r="C5" s="15">
        <v>-10000</v>
      </c>
      <c r="D5" s="14">
        <f>C5*(1+20%)</f>
        <v>-12000</v>
      </c>
      <c r="E5" s="15">
        <v>-13000</v>
      </c>
      <c r="F5" s="21">
        <f>D5*1.1</f>
        <v>-13200.000000000002</v>
      </c>
      <c r="G5" s="22">
        <f t="shared" si="0"/>
        <v>-14300.000000000002</v>
      </c>
    </row>
    <row r="6" spans="2:7" x14ac:dyDescent="0.25">
      <c r="B6" s="27" t="s">
        <v>8</v>
      </c>
      <c r="C6" s="13">
        <f>SUM(C4:C5)</f>
        <v>5000</v>
      </c>
      <c r="D6" s="12">
        <f t="shared" ref="D6:G6" si="1">SUM(D4:D5)</f>
        <v>3000</v>
      </c>
      <c r="E6" s="13">
        <f t="shared" si="1"/>
        <v>2000</v>
      </c>
      <c r="F6" s="20">
        <f t="shared" si="1"/>
        <v>3299.9999999999982</v>
      </c>
      <c r="G6" s="13">
        <f t="shared" si="1"/>
        <v>2199.9999999999982</v>
      </c>
    </row>
    <row r="7" spans="2:7" x14ac:dyDescent="0.25">
      <c r="B7" s="28" t="s">
        <v>9</v>
      </c>
      <c r="C7" s="15"/>
      <c r="D7" s="14"/>
      <c r="E7" s="15">
        <f>+D5-E5</f>
        <v>1000</v>
      </c>
      <c r="F7" s="23"/>
      <c r="G7" s="22">
        <f t="shared" si="0"/>
        <v>1100</v>
      </c>
    </row>
    <row r="8" spans="2:7" x14ac:dyDescent="0.25">
      <c r="B8" s="28" t="s">
        <v>10</v>
      </c>
      <c r="C8" s="15"/>
      <c r="D8" s="14"/>
      <c r="E8" s="15"/>
      <c r="F8" s="23">
        <f>-F4+D4</f>
        <v>-1500</v>
      </c>
      <c r="G8" s="15">
        <f>-G4+E4</f>
        <v>-1500</v>
      </c>
    </row>
    <row r="9" spans="2:7" x14ac:dyDescent="0.25">
      <c r="B9" s="29" t="s">
        <v>11</v>
      </c>
      <c r="C9" s="17">
        <f>SUM(C6:C8)</f>
        <v>5000</v>
      </c>
      <c r="D9" s="16">
        <f t="shared" ref="D9:G9" si="2">SUM(D6:D8)</f>
        <v>3000</v>
      </c>
      <c r="E9" s="17">
        <f t="shared" si="2"/>
        <v>3000</v>
      </c>
      <c r="F9" s="24">
        <f t="shared" si="2"/>
        <v>1799.9999999999982</v>
      </c>
      <c r="G9" s="17">
        <f t="shared" si="2"/>
        <v>1799.9999999999982</v>
      </c>
    </row>
    <row r="10" spans="2:7" x14ac:dyDescent="0.25">
      <c r="B10" s="2"/>
    </row>
    <row r="11" spans="2:7" x14ac:dyDescent="0.25">
      <c r="B11" s="33" t="s">
        <v>12</v>
      </c>
      <c r="C11" s="34"/>
    </row>
    <row r="12" spans="2:7" x14ac:dyDescent="0.25">
      <c r="B12" s="31" t="s">
        <v>13</v>
      </c>
      <c r="C12" s="32"/>
    </row>
    <row r="13" spans="2:7" x14ac:dyDescent="0.25">
      <c r="B13" s="28" t="s">
        <v>15</v>
      </c>
      <c r="C13" s="15">
        <f>C4</f>
        <v>15000</v>
      </c>
    </row>
    <row r="14" spans="2:7" x14ac:dyDescent="0.25">
      <c r="B14" s="28"/>
      <c r="C14" s="15"/>
    </row>
    <row r="15" spans="2:7" x14ac:dyDescent="0.25">
      <c r="B15" s="28"/>
      <c r="C15" s="15"/>
    </row>
    <row r="16" spans="2:7" x14ac:dyDescent="0.25">
      <c r="B16" s="28"/>
      <c r="C16" s="15"/>
    </row>
    <row r="17" spans="2:3" x14ac:dyDescent="0.25">
      <c r="B17" s="29" t="s">
        <v>14</v>
      </c>
      <c r="C17" s="17">
        <f>SUM(C13:C16)</f>
        <v>15000</v>
      </c>
    </row>
    <row r="18" spans="2:3" x14ac:dyDescent="0.25">
      <c r="B18" s="31" t="s">
        <v>16</v>
      </c>
      <c r="C18" s="32"/>
    </row>
    <row r="19" spans="2:3" x14ac:dyDescent="0.25">
      <c r="B19" s="28" t="s">
        <v>17</v>
      </c>
      <c r="C19" s="15">
        <f>10000*(1+20%)*(1+10%)</f>
        <v>13200.000000000002</v>
      </c>
    </row>
    <row r="20" spans="2:3" x14ac:dyDescent="0.25">
      <c r="B20" s="28" t="s">
        <v>18</v>
      </c>
      <c r="C20" s="15">
        <f>G7</f>
        <v>1100</v>
      </c>
    </row>
    <row r="21" spans="2:3" x14ac:dyDescent="0.25">
      <c r="B21" s="28" t="s">
        <v>19</v>
      </c>
      <c r="C21" s="15">
        <f>E4+G5</f>
        <v>699.99999999999818</v>
      </c>
    </row>
    <row r="22" spans="2:3" x14ac:dyDescent="0.25">
      <c r="B22" s="28"/>
      <c r="C22" s="15"/>
    </row>
    <row r="23" spans="2:3" x14ac:dyDescent="0.25">
      <c r="B23" s="29" t="s">
        <v>14</v>
      </c>
      <c r="C23" s="17">
        <f>SUM(C19:C22)</f>
        <v>15000</v>
      </c>
    </row>
    <row r="25" spans="2:3" x14ac:dyDescent="0.25">
      <c r="B25" s="31" t="s">
        <v>20</v>
      </c>
      <c r="C25" s="32"/>
    </row>
    <row r="26" spans="2:3" x14ac:dyDescent="0.25">
      <c r="B26" s="28" t="s">
        <v>21</v>
      </c>
      <c r="C26" s="15">
        <f>G6</f>
        <v>2199.9999999999982</v>
      </c>
    </row>
    <row r="27" spans="2:3" x14ac:dyDescent="0.25">
      <c r="B27" s="28" t="s">
        <v>22</v>
      </c>
      <c r="C27" s="15">
        <f>G7</f>
        <v>1100</v>
      </c>
    </row>
    <row r="28" spans="2:3" x14ac:dyDescent="0.25">
      <c r="B28" s="28" t="s">
        <v>23</v>
      </c>
      <c r="C28" s="15">
        <f>G8</f>
        <v>-1500</v>
      </c>
    </row>
    <row r="29" spans="2:3" x14ac:dyDescent="0.25">
      <c r="B29" s="29" t="s">
        <v>14</v>
      </c>
      <c r="C29" s="17">
        <f>SUM(C26:C28)</f>
        <v>1799.9999999999982</v>
      </c>
    </row>
  </sheetData>
  <mergeCells count="6">
    <mergeCell ref="D2:E2"/>
    <mergeCell ref="F2:G2"/>
    <mergeCell ref="B11:C11"/>
    <mergeCell ref="B12:C12"/>
    <mergeCell ref="B18:C18"/>
    <mergeCell ref="B25:C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abSelected="1" topLeftCell="A14" workbookViewId="0">
      <selection activeCell="A14" sqref="A14"/>
    </sheetView>
  </sheetViews>
  <sheetFormatPr defaultRowHeight="15" x14ac:dyDescent="0.25"/>
  <cols>
    <col min="1" max="1" width="2.5703125" style="3" customWidth="1"/>
    <col min="2" max="2" width="67.85546875" style="3" customWidth="1"/>
    <col min="3" max="3" width="12" style="3" bestFit="1" customWidth="1"/>
    <col min="4" max="4" width="15.140625" style="3" customWidth="1"/>
    <col min="5" max="16384" width="9.140625" style="3"/>
  </cols>
  <sheetData>
    <row r="2" spans="2:3" x14ac:dyDescent="0.25">
      <c r="B2" s="35" t="s">
        <v>25</v>
      </c>
      <c r="C2" s="36">
        <v>3400</v>
      </c>
    </row>
    <row r="3" spans="2:3" x14ac:dyDescent="0.25">
      <c r="B3" s="35" t="s">
        <v>26</v>
      </c>
      <c r="C3" s="7">
        <v>90000</v>
      </c>
    </row>
    <row r="4" spans="2:3" x14ac:dyDescent="0.25">
      <c r="B4" s="35" t="s">
        <v>27</v>
      </c>
      <c r="C4" s="36">
        <v>4500</v>
      </c>
    </row>
    <row r="5" spans="2:3" x14ac:dyDescent="0.25">
      <c r="B5" s="35" t="s">
        <v>28</v>
      </c>
      <c r="C5" s="36">
        <v>-7100</v>
      </c>
    </row>
    <row r="6" spans="2:3" x14ac:dyDescent="0.25">
      <c r="B6" s="5" t="s">
        <v>29</v>
      </c>
      <c r="C6" s="6">
        <f>SUM(C2:C5)</f>
        <v>90800</v>
      </c>
    </row>
    <row r="8" spans="2:3" x14ac:dyDescent="0.25">
      <c r="B8" s="5" t="s">
        <v>30</v>
      </c>
      <c r="C8" s="6"/>
    </row>
    <row r="9" spans="2:3" x14ac:dyDescent="0.25">
      <c r="B9" s="35" t="s">
        <v>31</v>
      </c>
      <c r="C9" s="36">
        <f>C6</f>
        <v>90800</v>
      </c>
    </row>
    <row r="10" spans="2:3" x14ac:dyDescent="0.25">
      <c r="B10" s="35" t="s">
        <v>32</v>
      </c>
      <c r="C10" s="36">
        <v>62000</v>
      </c>
    </row>
    <row r="11" spans="2:3" x14ac:dyDescent="0.25">
      <c r="B11" s="35" t="s">
        <v>33</v>
      </c>
      <c r="C11" s="36">
        <v>5000</v>
      </c>
    </row>
    <row r="12" spans="2:3" x14ac:dyDescent="0.25">
      <c r="B12" s="35" t="s">
        <v>34</v>
      </c>
      <c r="C12" s="36">
        <v>21300</v>
      </c>
    </row>
    <row r="13" spans="2:3" x14ac:dyDescent="0.25">
      <c r="B13" s="35" t="s">
        <v>35</v>
      </c>
      <c r="C13" s="36">
        <v>18000</v>
      </c>
    </row>
    <row r="14" spans="2:3" x14ac:dyDescent="0.25">
      <c r="B14" s="35" t="s">
        <v>36</v>
      </c>
      <c r="C14" s="36">
        <v>5000</v>
      </c>
    </row>
    <row r="15" spans="2:3" x14ac:dyDescent="0.25">
      <c r="B15" s="5" t="s">
        <v>14</v>
      </c>
      <c r="C15" s="6">
        <f>SUM(C9:C14)</f>
        <v>202100</v>
      </c>
    </row>
    <row r="17" spans="2:5" x14ac:dyDescent="0.25">
      <c r="B17" s="5" t="s">
        <v>37</v>
      </c>
      <c r="C17" s="6"/>
    </row>
    <row r="18" spans="2:5" x14ac:dyDescent="0.25">
      <c r="B18" s="35" t="s">
        <v>38</v>
      </c>
      <c r="C18" s="36">
        <v>8100</v>
      </c>
    </row>
    <row r="19" spans="2:5" x14ac:dyDescent="0.25">
      <c r="B19" s="35" t="s">
        <v>39</v>
      </c>
      <c r="C19" s="36">
        <f>C15</f>
        <v>202100</v>
      </c>
    </row>
    <row r="20" spans="2:5" x14ac:dyDescent="0.25">
      <c r="B20" s="35" t="s">
        <v>40</v>
      </c>
      <c r="C20" s="36">
        <v>-4000</v>
      </c>
    </row>
    <row r="21" spans="2:5" x14ac:dyDescent="0.25">
      <c r="B21" s="5" t="s">
        <v>14</v>
      </c>
      <c r="C21" s="6">
        <f>SUM(C18:C20)</f>
        <v>206200</v>
      </c>
    </row>
    <row r="23" spans="2:5" ht="30" x14ac:dyDescent="0.25">
      <c r="B23" s="5" t="s">
        <v>41</v>
      </c>
      <c r="C23" s="37" t="s">
        <v>42</v>
      </c>
      <c r="D23" s="6" t="s">
        <v>43</v>
      </c>
      <c r="E23" s="6" t="s">
        <v>44</v>
      </c>
    </row>
    <row r="24" spans="2:5" x14ac:dyDescent="0.25">
      <c r="B24" s="4" t="s">
        <v>45</v>
      </c>
      <c r="C24" s="39">
        <v>120</v>
      </c>
      <c r="D24" s="41">
        <f>E24/C24</f>
        <v>37.5</v>
      </c>
      <c r="E24" s="40">
        <v>4500</v>
      </c>
    </row>
    <row r="25" spans="2:5" x14ac:dyDescent="0.25">
      <c r="B25" s="35" t="s">
        <v>46</v>
      </c>
      <c r="C25" s="38">
        <v>4680</v>
      </c>
      <c r="D25" s="42">
        <f>E25/C25</f>
        <v>44.059829059829063</v>
      </c>
      <c r="E25" s="36">
        <f>C21</f>
        <v>206200</v>
      </c>
    </row>
    <row r="26" spans="2:5" x14ac:dyDescent="0.25">
      <c r="B26" s="35" t="s">
        <v>47</v>
      </c>
      <c r="C26" s="38">
        <f>-C24</f>
        <v>-120</v>
      </c>
      <c r="D26" s="42">
        <f>D24</f>
        <v>37.5</v>
      </c>
      <c r="E26" s="36">
        <f>C26*D26</f>
        <v>-4500</v>
      </c>
    </row>
    <row r="27" spans="2:5" x14ac:dyDescent="0.25">
      <c r="B27" s="35" t="s">
        <v>47</v>
      </c>
      <c r="C27" s="38">
        <v>-3880</v>
      </c>
      <c r="D27" s="42">
        <f>D25</f>
        <v>44.059829059829063</v>
      </c>
      <c r="E27" s="36">
        <f>C27*D27</f>
        <v>-170952.13675213678</v>
      </c>
    </row>
    <row r="28" spans="2:5" x14ac:dyDescent="0.25">
      <c r="B28" s="4" t="s">
        <v>48</v>
      </c>
      <c r="C28" s="39">
        <f>SUM(C24:C27)</f>
        <v>800</v>
      </c>
      <c r="D28" s="42">
        <f>E28/C28</f>
        <v>44.059829059829028</v>
      </c>
      <c r="E28" s="40">
        <f>SUM(E24:E27)</f>
        <v>35247.863247863221</v>
      </c>
    </row>
    <row r="30" spans="2:5" x14ac:dyDescent="0.25">
      <c r="B30" s="30" t="s">
        <v>0</v>
      </c>
      <c r="C30" s="30"/>
    </row>
    <row r="31" spans="2:5" x14ac:dyDescent="0.25">
      <c r="B31" s="4" t="s">
        <v>24</v>
      </c>
      <c r="C31" s="40">
        <v>320000</v>
      </c>
    </row>
    <row r="32" spans="2:5" x14ac:dyDescent="0.25">
      <c r="B32" s="35" t="s">
        <v>49</v>
      </c>
      <c r="C32" s="36">
        <f>SUM(E26:E27)</f>
        <v>-175452.13675213678</v>
      </c>
    </row>
    <row r="33" spans="2:3" x14ac:dyDescent="0.25">
      <c r="B33" s="4" t="s">
        <v>8</v>
      </c>
      <c r="C33" s="40">
        <f>SUM(C31:C32)</f>
        <v>144547.86324786322</v>
      </c>
    </row>
    <row r="34" spans="2:3" x14ac:dyDescent="0.25">
      <c r="B34" s="35" t="s">
        <v>50</v>
      </c>
      <c r="C34" s="36">
        <v>-28000</v>
      </c>
    </row>
    <row r="35" spans="2:3" x14ac:dyDescent="0.25">
      <c r="B35" s="35" t="s">
        <v>51</v>
      </c>
      <c r="C35" s="36">
        <v>-20000</v>
      </c>
    </row>
    <row r="36" spans="2:3" x14ac:dyDescent="0.25">
      <c r="B36" s="35" t="s">
        <v>52</v>
      </c>
      <c r="C36" s="36">
        <v>-18600</v>
      </c>
    </row>
    <row r="37" spans="2:3" x14ac:dyDescent="0.25">
      <c r="B37" s="35" t="s">
        <v>53</v>
      </c>
      <c r="C37" s="36">
        <v>-11300</v>
      </c>
    </row>
    <row r="38" spans="2:3" x14ac:dyDescent="0.25">
      <c r="B38" s="35" t="s">
        <v>54</v>
      </c>
      <c r="C38" s="36">
        <v>-24700</v>
      </c>
    </row>
    <row r="39" spans="2:3" x14ac:dyDescent="0.25">
      <c r="B39" s="35" t="s">
        <v>55</v>
      </c>
      <c r="C39" s="36">
        <v>-8700</v>
      </c>
    </row>
    <row r="40" spans="2:3" x14ac:dyDescent="0.25">
      <c r="B40" s="5" t="s">
        <v>56</v>
      </c>
      <c r="C40" s="6">
        <f>SUM(C33:C39)</f>
        <v>33247.863247863221</v>
      </c>
    </row>
    <row r="41" spans="2:3" x14ac:dyDescent="0.25">
      <c r="B41" s="35" t="s">
        <v>57</v>
      </c>
      <c r="C41" s="36">
        <f>-C40*40%</f>
        <v>-13299.14529914529</v>
      </c>
    </row>
    <row r="42" spans="2:3" x14ac:dyDescent="0.25">
      <c r="B42" s="5" t="s">
        <v>58</v>
      </c>
      <c r="C42" s="6">
        <f>SUM(C40:C41)</f>
        <v>19948.717948717931</v>
      </c>
    </row>
  </sheetData>
  <mergeCells count="1">
    <mergeCell ref="B30:C3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Q3</vt:lpstr>
      <vt:lpstr>Q4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2016-11-02T19:50:19Z</dcterms:created>
  <dcterms:modified xsi:type="dcterms:W3CDTF">2016-11-02T20:35:36Z</dcterms:modified>
</cp:coreProperties>
</file>