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480" windowHeight="116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227" i="1" l="1"/>
  <c r="N174" i="1"/>
  <c r="N173" i="1"/>
  <c r="N172" i="1"/>
  <c r="D180" i="1"/>
  <c r="J154" i="1"/>
  <c r="J158" i="1"/>
  <c r="F159" i="1"/>
  <c r="D149" i="1"/>
  <c r="D147" i="1"/>
  <c r="D146" i="1"/>
  <c r="D145" i="1"/>
  <c r="C152" i="1"/>
  <c r="C151" i="1"/>
  <c r="C150" i="1"/>
  <c r="C149" i="1"/>
  <c r="C148" i="1"/>
  <c r="C147" i="1"/>
  <c r="C146" i="1"/>
  <c r="C145" i="1"/>
  <c r="F144" i="1"/>
  <c r="I122" i="1"/>
  <c r="H122" i="1"/>
  <c r="I123" i="1"/>
  <c r="H123" i="1"/>
  <c r="C111" i="1"/>
  <c r="C120" i="1"/>
  <c r="C119" i="1"/>
  <c r="C118" i="1"/>
  <c r="D111" i="1"/>
  <c r="C110" i="1"/>
  <c r="C109" i="1"/>
  <c r="C108" i="1"/>
  <c r="C107" i="1"/>
  <c r="C106" i="1"/>
  <c r="E105" i="1"/>
  <c r="C105" i="1"/>
  <c r="C104" i="1"/>
  <c r="C89" i="1"/>
  <c r="C68" i="1"/>
  <c r="C31" i="1"/>
  <c r="C29" i="1"/>
  <c r="C28" i="1"/>
  <c r="C14" i="1"/>
  <c r="C12" i="1"/>
  <c r="J217" i="1" l="1"/>
  <c r="I217" i="1"/>
  <c r="K217" i="1"/>
  <c r="J216" i="1"/>
  <c r="K216" i="1" l="1"/>
  <c r="K215" i="1"/>
  <c r="K214" i="1"/>
  <c r="J215" i="1"/>
  <c r="J214" i="1"/>
  <c r="I216" i="1"/>
  <c r="I215" i="1"/>
  <c r="I214" i="1"/>
  <c r="F227" i="1"/>
  <c r="E227" i="1"/>
  <c r="D227" i="1"/>
  <c r="M173" i="1"/>
  <c r="M172" i="1"/>
  <c r="N171" i="1"/>
  <c r="N167" i="1"/>
  <c r="K167" i="1"/>
  <c r="J167" i="1"/>
  <c r="I167" i="1"/>
  <c r="H167" i="1"/>
  <c r="G167" i="1"/>
  <c r="F167" i="1" l="1"/>
  <c r="N168" i="1"/>
  <c r="O167" i="1" s="1"/>
  <c r="C180" i="1"/>
  <c r="F145" i="1"/>
  <c r="E107" i="1"/>
  <c r="H113" i="1"/>
  <c r="C88" i="1"/>
  <c r="C91" i="1" s="1"/>
  <c r="C67" i="1"/>
  <c r="C70" i="1" s="1"/>
  <c r="C53" i="1"/>
  <c r="C52" i="1"/>
  <c r="C55" i="1" s="1"/>
  <c r="C11" i="1"/>
  <c r="H118" i="1" l="1"/>
  <c r="H121" i="1" s="1"/>
  <c r="H114" i="1"/>
  <c r="H117" i="1"/>
  <c r="H119" i="1" s="1"/>
  <c r="H116" i="1"/>
  <c r="H115" i="1"/>
  <c r="D148" i="1" l="1"/>
  <c r="F146" i="1"/>
  <c r="H125" i="1"/>
  <c r="H127" i="1"/>
  <c r="F147" i="1" l="1"/>
  <c r="C122" i="1"/>
  <c r="H128" i="1" s="1"/>
  <c r="H129" i="1" s="1"/>
  <c r="H130" i="1" s="1"/>
  <c r="F148" i="1" l="1"/>
  <c r="D150" i="1" l="1"/>
  <c r="F149" i="1"/>
  <c r="F150" i="1" l="1"/>
  <c r="D151" i="1"/>
  <c r="F151" i="1" l="1"/>
  <c r="D152" i="1"/>
  <c r="C153" i="1" l="1"/>
  <c r="F152" i="1"/>
  <c r="D153" i="1"/>
  <c r="C154" i="1" l="1"/>
  <c r="D155" i="1" s="1"/>
  <c r="F153" i="1"/>
  <c r="D154" i="1"/>
  <c r="F154" i="1" l="1"/>
  <c r="C155" i="1"/>
  <c r="F155" i="1" l="1"/>
  <c r="F156" i="1" s="1"/>
  <c r="F158" i="1" s="1"/>
  <c r="D156" i="1"/>
  <c r="C156" i="1"/>
  <c r="J144" i="1" s="1"/>
  <c r="J149" i="1" l="1"/>
  <c r="J152" i="1" s="1"/>
  <c r="J147" i="1"/>
  <c r="J145" i="1"/>
  <c r="J148" i="1"/>
  <c r="J150" i="1" s="1"/>
  <c r="J146" i="1"/>
  <c r="F160" i="1" l="1"/>
</calcChain>
</file>

<file path=xl/sharedStrings.xml><?xml version="1.0" encoding="utf-8"?>
<sst xmlns="http://schemas.openxmlformats.org/spreadsheetml/2006/main" count="352" uniqueCount="216">
  <si>
    <t>Faturamento(mês)</t>
  </si>
  <si>
    <t>RTB12</t>
  </si>
  <si>
    <t>Alíquota</t>
  </si>
  <si>
    <t>Imposto devido (mês)</t>
  </si>
  <si>
    <t xml:space="preserve"> </t>
  </si>
  <si>
    <t>Calcular o SN a ser recolhido no mês de julho/2012</t>
  </si>
  <si>
    <t>Calcular o SN que a empresa deve recolher no mês de agosto/2012.</t>
  </si>
  <si>
    <t>Receita mês</t>
  </si>
  <si>
    <t>Receita ano</t>
  </si>
  <si>
    <t>Salários</t>
  </si>
  <si>
    <t>+</t>
  </si>
  <si>
    <t>13 salário</t>
  </si>
  <si>
    <t>Férias</t>
  </si>
  <si>
    <t>Folha Ano</t>
  </si>
  <si>
    <t>INSS (P)</t>
  </si>
  <si>
    <t>FGTS</t>
  </si>
  <si>
    <t>Folha + Encargos</t>
  </si>
  <si>
    <t>LP</t>
  </si>
  <si>
    <t>Alíq.Simples</t>
  </si>
  <si>
    <t>Faturamento</t>
  </si>
  <si>
    <t>PIS</t>
  </si>
  <si>
    <t>COFINS</t>
  </si>
  <si>
    <t>ISS</t>
  </si>
  <si>
    <t>Alíq. ISS</t>
  </si>
  <si>
    <t>Lucro Presumido</t>
  </si>
  <si>
    <t>Simples</t>
  </si>
  <si>
    <t>Resultado Presumido</t>
  </si>
  <si>
    <t>IR</t>
  </si>
  <si>
    <t>TOTAL</t>
  </si>
  <si>
    <t>IRA &gt; 20/mês</t>
  </si>
  <si>
    <t>Salários + Encargos</t>
  </si>
  <si>
    <t>CSLL</t>
  </si>
  <si>
    <t>Total</t>
  </si>
  <si>
    <t>Folha</t>
  </si>
  <si>
    <t>TOTAL LP</t>
  </si>
  <si>
    <t>TOTAL SIMP</t>
  </si>
  <si>
    <t>Economia</t>
  </si>
  <si>
    <t>Mês</t>
  </si>
  <si>
    <t>Receita (mês)</t>
  </si>
  <si>
    <t>Receita</t>
  </si>
  <si>
    <t>Atiq. Simpl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</si>
  <si>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</si>
  <si>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</si>
  <si>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</si>
  <si>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</si>
  <si>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</si>
  <si>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</si>
  <si>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</si>
  <si>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</si>
  <si>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</si>
  <si>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</si>
  <si>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</si>
  <si>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</si>
  <si>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Aliq. Simples (T. IV)</t>
  </si>
  <si>
    <t>Meses</t>
  </si>
  <si>
    <t>Folha de salários</t>
  </si>
  <si>
    <t>Receita da empresa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</si>
  <si>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</si>
  <si>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</si>
  <si>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</si>
  <si>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</si>
  <si>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</si>
  <si>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</si>
  <si>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</si>
  <si>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</si>
  <si>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</si>
  <si>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</si>
  <si>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</si>
  <si>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</si>
  <si>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EX. 1 - A empresa "CONSERTA E REFORMA TUDO LTDA", iniciou suas atividades em 01/12/2011, cujo objeto social é Reparos e Manutenção em geral. A empresa é optante pelo Simples Nacional e, nos últimos meses, obteve o seguinte faturamento:</t>
  </si>
  <si>
    <t>EX. 2- A empresa Comércio de Parafusos Ltda, é uma pequena loja que revende parafusos e optou pelo recolhimento dos impostos pelo Simples Nacional. O faturamento dos últimos meses foi o seguinte:</t>
  </si>
  <si>
    <t>EX. 3 - Determinada empresa com início de atividades em 14/12/1999, obteve Receitas decorrentes de Venda de Mercadorias Industrializadas. A Receita Bruta dos últimos meses foi a seguinte:</t>
  </si>
  <si>
    <t>EX. 4 - A empresa Sol Maior, optante pelo Simples Nacional, obtém Receitas decorrentes de Venda de Produtos Industrializados. Considere as seguintes informações:</t>
  </si>
  <si>
    <t>EX. 5 - A escola Branca de Neve, cujo objeto social constitui-se na prestação de se viços de pré-escola, creche e jardim de infância, iniciou suas atividades em julho/2011. As receitas brutas obtidas nos últimos anos, foram as seguintes:</t>
  </si>
  <si>
    <t xml:space="preserve">EX. 6 - A Empresa ADM3 atua na CONFECÇÃO, MANUTENÇÃO E ATUALIZAÇÃO DE PÁGINAS ELETRÔNICAS, e está planejando suas atividades em janeiro de X11 e quer avaliar sua opção de tributação. </t>
  </si>
  <si>
    <t>EX.7- O sr. Modesto Lucrécio Silva vai abrir em janeiro do próximo ano um pequeno negócio e está avaliando a forma de tributação que lhe será menos onerosa. Ele estima que seu faturamento irá começar pequeno, da ordem de $12.500, mas que irá crescer 10% ao mês, em relação ao mês anterior.</t>
  </si>
  <si>
    <t>Ex. 8 – A empresa Lemma Tecnologia e Inovação Ltda. incorreu no o seguinte fluxo de faturamento com a prestação de serviços técnicos e gastos com a folha, nos últimos meses.</t>
  </si>
  <si>
    <t xml:space="preserve">Obs. Para o cálculo do valor devido, deve-se determinar a alíquota considerando a proporção de mão de obra.
Calcule o valor a recolher pelo SIMPLES Nacional no mês corrente o valor o ISS devido.
</t>
  </si>
  <si>
    <t>Salario</t>
  </si>
  <si>
    <t>13 Sal</t>
  </si>
  <si>
    <t>Férias +1/3</t>
  </si>
  <si>
    <t>Subtotal</t>
  </si>
  <si>
    <t>Tabela: ALÍQUOTAS SERVIÇOS V</t>
  </si>
  <si>
    <t>Receita Bruta em 12 meses (em R$)</t>
  </si>
  <si>
    <t>(r)&lt;0,10</t>
  </si>
  <si>
    <t>0,10≤ (r)</t>
  </si>
  <si>
    <t>0,15≤ (r)</t>
  </si>
  <si>
    <t>0,20≤ (r)</t>
  </si>
  <si>
    <t>0,25≤ (r)</t>
  </si>
  <si>
    <t>0,30≤ (r)</t>
  </si>
  <si>
    <t>0,35≤ (r)</t>
  </si>
  <si>
    <t xml:space="preserve">(r) ≥ </t>
  </si>
  <si>
    <t>E</t>
  </si>
  <si>
    <t>e</t>
  </si>
  <si>
    <t>(r) &lt; 0,15</t>
  </si>
  <si>
    <t>(r) &lt; 0,20</t>
  </si>
  <si>
    <t>(r) &lt; 0,25</t>
  </si>
  <si>
    <t>(r) &lt; 0,30</t>
  </si>
  <si>
    <t>(r) &lt; 0,35</t>
  </si>
  <si>
    <t>(r) &lt; 0,40</t>
  </si>
  <si>
    <t>Até 180.000,00</t>
  </si>
  <si>
    <t>De 180.000,01 a 360.000,00</t>
  </si>
  <si>
    <t>De 360.000,01 a 540.000,00</t>
  </si>
  <si>
    <t>De 540.000,01 a 720.000,00</t>
  </si>
  <si>
    <t>De 720.000,01 a 900.000,00</t>
  </si>
  <si>
    <t>De 900.000,01 a 1.080.000,00</t>
  </si>
  <si>
    <t>De 1.080.000,01 a 1.260.000,00</t>
  </si>
  <si>
    <t>De 1.260.000,01 a 1.440.000,00</t>
  </si>
  <si>
    <t>De 1.440.000,01 a 1.620.000,00</t>
  </si>
  <si>
    <t>De 1.620.000,01 a 1.800.000,00</t>
  </si>
  <si>
    <t>De 1.800.000,01 a 1.980.000,00</t>
  </si>
  <si>
    <t>De 1.980.000,01 a 2.160.000,00</t>
  </si>
  <si>
    <t>De 2.160.000,01 a 2.340.000,00</t>
  </si>
  <si>
    <t>De 2.340.000,01 a 2.520.000,00</t>
  </si>
  <si>
    <t>De 2.520.000,01 a 2.700.000,00</t>
  </si>
  <si>
    <t>De 2.700.000,01 a 2.880.000,00</t>
  </si>
  <si>
    <t>De 2.880.000,01 a 3.060.000,00</t>
  </si>
  <si>
    <t>De 3.060.000,01 a 3.240.000,00</t>
  </si>
  <si>
    <t>De 3.240.000,01 a 3.420.000,00</t>
  </si>
  <si>
    <t>De 3.420.000,01 a 3.600.000,00</t>
  </si>
  <si>
    <t>+ ISS do Anexo IV</t>
  </si>
  <si>
    <t>·    Dezembro/2011</t>
  </si>
  <si>
    <t>·    Janeiro/2012</t>
  </si>
  <si>
    <t>·    Fevereiro/2012</t>
  </si>
  <si>
    <t>§ Abril/2012</t>
  </si>
  <si>
    <t>§ Maio/2012</t>
  </si>
  <si>
    <t>§ Junho/2012</t>
  </si>
  <si>
    <t>§ Julho/2012</t>
  </si>
  <si>
    <t>§   Julho/2011</t>
  </si>
  <si>
    <t>§   Agosto/2011</t>
  </si>
  <si>
    <t>§   Setembro/2011</t>
  </si>
  <si>
    <t>§   Outubro/2011</t>
  </si>
  <si>
    <t>§   Novembro/2011</t>
  </si>
  <si>
    <t>§   Dezembro/2011</t>
  </si>
  <si>
    <t>§   Janeiro/2012</t>
  </si>
  <si>
    <t>§   Fevereiro/2012</t>
  </si>
  <si>
    <t>§   Março/2012</t>
  </si>
  <si>
    <t>§   Abril/2012</t>
  </si>
  <si>
    <t>§   Maio/2012</t>
  </si>
  <si>
    <t>§   Junho/2012</t>
  </si>
  <si>
    <t>§   Julho/2012</t>
  </si>
  <si>
    <t>§  Início de atividade: 02/07/2012</t>
  </si>
  <si>
    <t>§  Mês de Apuração: 08/2012</t>
  </si>
  <si>
    <t xml:space="preserve">§  Receita do mês 07/2012: </t>
  </si>
  <si>
    <t xml:space="preserve">§  Receita do mês 08/2012: </t>
  </si>
  <si>
    <t>§  Novembro/2011</t>
  </si>
  <si>
    <t>§  Dezembro/2011</t>
  </si>
  <si>
    <t>§  Janeiro/2012</t>
  </si>
  <si>
    <t>§  Fevereiro/2012</t>
  </si>
  <si>
    <t>§  Março/2012</t>
  </si>
  <si>
    <t>§  Abril/2012</t>
  </si>
  <si>
    <t>§  Maio/2012</t>
  </si>
  <si>
    <t>§  Junho/2012</t>
  </si>
  <si>
    <t>§  Julho/2012</t>
  </si>
  <si>
    <t xml:space="preserve">§  A princípio, ela quer avaliar se vale a pena ser enquadrada no Simples ou no Presumido. Sua expectativa é de faturar mensalmente R$ 58.000, o mesmo que faturou em cada um dos últimos 12 meses. </t>
  </si>
  <si>
    <t xml:space="preserve">§  A empresa possui 10 empregados com salário de $ 1.750. </t>
  </si>
  <si>
    <t xml:space="preserve">§  Calcule os impostos (ano) e os encargos sociais e compare as duas alternativas. </t>
  </si>
  <si>
    <t>§  Dados adicionais: férias e 13º salário; Encargos sociais: INSS Empresa 26,5% e FGTS de  8%; PIS 0,65%; Cofins 3%; Presunção IR 32%; Presunção CSL 32%; IRPJ 15%; IRA 10% e CSL 9% e ISS 5%.</t>
  </si>
  <si>
    <t xml:space="preserve">§  Calcule os impostos (ano) e compare as duas alternativas  </t>
  </si>
  <si>
    <t xml:space="preserve">§  Verifique se a melhor opção é a do Simples ou a do Lucro Presumido. </t>
  </si>
  <si>
    <t>§  Considere como tributos a serem avaliados o Simples (TABELA IV), o 15% IR; 10% IR adicional, 9% CSL, 0,65% PIS e 3% COFINS; PRESUNÇÃO: 32% para IR e CSLL; e 5% ISS.</t>
  </si>
  <si>
    <t>IRPJ</t>
  </si>
  <si>
    <t>Cofins</t>
  </si>
  <si>
    <t>PIS/Pasep</t>
  </si>
  <si>
    <r>
      <t xml:space="preserve">§  </t>
    </r>
    <r>
      <rPr>
        <b/>
        <sz val="10"/>
        <color theme="1"/>
        <rFont val="Calibri"/>
        <family val="2"/>
        <scheme val="minor"/>
      </rPr>
      <t>Empresa optante no Terceiro Mês de Atividade</t>
    </r>
  </si>
  <si>
    <r>
      <t xml:space="preserve">§  </t>
    </r>
    <r>
      <rPr>
        <b/>
        <sz val="10"/>
        <color theme="1"/>
        <rFont val="Calibri"/>
        <family val="2"/>
        <scheme val="minor"/>
      </rPr>
      <t>Calcular o SN a ser recolhido no mês de fevereiro/2012.</t>
    </r>
  </si>
  <si>
    <r>
      <t xml:space="preserve">§  </t>
    </r>
    <r>
      <rPr>
        <b/>
        <sz val="10"/>
        <color theme="1"/>
        <rFont val="Calibri"/>
        <family val="2"/>
        <scheme val="minor"/>
      </rPr>
      <t>Empresa optante no quarto mês de Atividade</t>
    </r>
  </si>
  <si>
    <r>
      <t xml:space="preserve">§  </t>
    </r>
    <r>
      <rPr>
        <b/>
        <sz val="10"/>
        <color theme="1"/>
        <rFont val="Calibri"/>
        <family val="2"/>
        <scheme val="minor"/>
      </rPr>
      <t>Calcular o SN a ser recolhido no mês julho/2012</t>
    </r>
  </si>
  <si>
    <t>Aliq. Das</t>
  </si>
  <si>
    <t>ISS (T. IV)</t>
  </si>
  <si>
    <t>Ex. 9 – A empresa Três Funções, localizada no Município, auferiu as seguintes receitas brutas, no ano-calendário anterior.</t>
  </si>
  <si>
    <t>Receitas c/ Revenda de Mercadorias</t>
  </si>
  <si>
    <t>Receitas c/ Venda de Produtos Industrializados</t>
  </si>
  <si>
    <t>Receitas c/ Serviços de Manutenção</t>
  </si>
  <si>
    <t>Calcule o valor a recolher pelo SIMPLES Nacional no mês corrente (Julho).</t>
  </si>
  <si>
    <t>Tabela I – COMÉRCIO: com INSS e ICMS</t>
  </si>
  <si>
    <t xml:space="preserve">Receita Bruta em 12 meses (em R$) </t>
  </si>
  <si>
    <t xml:space="preserve">Alíquota </t>
  </si>
  <si>
    <t xml:space="preserve">IRPJ </t>
  </si>
  <si>
    <t xml:space="preserve">CSLL </t>
  </si>
  <si>
    <t xml:space="preserve">Cofins </t>
  </si>
  <si>
    <t>PIS/</t>
  </si>
  <si>
    <t xml:space="preserve">Pasep </t>
  </si>
  <si>
    <t xml:space="preserve">CPP </t>
  </si>
  <si>
    <t xml:space="preserve">ICMS </t>
  </si>
  <si>
    <t xml:space="preserve">Até 180.000,00 </t>
  </si>
  <si>
    <t xml:space="preserve">De 180.000,01 a 360.000,00 </t>
  </si>
  <si>
    <t xml:space="preserve">De 360.000,01 a 540.000,00 </t>
  </si>
  <si>
    <t xml:space="preserve">De 540.000,01 a 720.000,00 </t>
  </si>
  <si>
    <t xml:space="preserve">De 720.000,01 a 900.000,00 </t>
  </si>
  <si>
    <t xml:space="preserve">De 900.000,01 a 1.080.000,00 </t>
  </si>
  <si>
    <t xml:space="preserve">De 1.080.000,01 a 1.260.000,00 </t>
  </si>
  <si>
    <t xml:space="preserve">De 1.260.000,01 a 1.440.000,00 </t>
  </si>
  <si>
    <t xml:space="preserve">De 1.440.000,01 a 1.620.000,00 </t>
  </si>
  <si>
    <t xml:space="preserve">De 1.620.000,01 a 1.800.000,00 </t>
  </si>
  <si>
    <t xml:space="preserve">De 1.800.000,01 a 1.980.000,00 </t>
  </si>
  <si>
    <t xml:space="preserve">De 1.980.000,01 a 2.160.000,00 </t>
  </si>
  <si>
    <t xml:space="preserve">De 2.160.000,01 a 2.340.000,00 </t>
  </si>
  <si>
    <t xml:space="preserve">De 2.340.000,01 a 2.520.000,00 </t>
  </si>
  <si>
    <t xml:space="preserve">De 2.520.000,01 a 2.700.000,00 </t>
  </si>
  <si>
    <t xml:space="preserve">De 2.700.000,01 a 2.880.000,00 </t>
  </si>
  <si>
    <t xml:space="preserve">De 2.880.000,01 a 3.060.000,00 </t>
  </si>
  <si>
    <t xml:space="preserve">De 3.060.000,01 a 3.240.000,00 </t>
  </si>
  <si>
    <t xml:space="preserve">De 3.240.000,01 a 3.420.000,00 </t>
  </si>
  <si>
    <t xml:space="preserve">De 3.420.000,01 a 3.600.000,00 </t>
  </si>
  <si>
    <t>Tabela II Indústria</t>
  </si>
  <si>
    <t xml:space="preserve">PIS/Pasep </t>
  </si>
  <si>
    <t xml:space="preserve">IPI </t>
  </si>
  <si>
    <t>Receita Comercio</t>
  </si>
  <si>
    <t>Receita Industria</t>
  </si>
  <si>
    <t>Receita Serviço</t>
  </si>
  <si>
    <t>Aliq</t>
  </si>
  <si>
    <t xml:space="preserve">ISS </t>
  </si>
  <si>
    <t>ALÍQUOTAS SERVIÇOS III</t>
  </si>
  <si>
    <t>Lucro Presumido (IR)</t>
  </si>
  <si>
    <t>Resultado Presumido (CSLL)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</si>
</sst>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&quot;$&quot;#,##0.00_);[Red]\(&quot;$&quot;#,##0.00\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40404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8312"/>
        <bgColor indexed="64"/>
      </patternFill>
    </fill>
    <fill>
      <patternFill patternType="solid">
        <fgColor rgb="FFF5D9CC"/>
        <bgColor indexed="64"/>
      </patternFill>
    </fill>
    <fill>
      <patternFill patternType="solid">
        <fgColor rgb="FFFAEDE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164" fontId="2" fillId="0" borderId="0" xfId="1" applyFont="1" applyAlignment="1">
      <alignment horizontal="left" vertical="center" indent="8"/>
    </xf>
    <xf numFmtId="164" fontId="2" fillId="0" borderId="0" xfId="1" applyFont="1"/>
    <xf numFmtId="0" fontId="2" fillId="0" borderId="0" xfId="0" applyFont="1" applyAlignment="1">
      <alignment horizontal="left" vertical="center" indent="5"/>
    </xf>
    <xf numFmtId="0" fontId="4" fillId="0" borderId="0" xfId="0" applyFont="1"/>
    <xf numFmtId="164" fontId="4" fillId="0" borderId="0" xfId="1" applyFont="1"/>
    <xf numFmtId="43" fontId="4" fillId="0" borderId="0" xfId="0" applyNumberFormat="1" applyFont="1"/>
    <xf numFmtId="10" fontId="4" fillId="0" borderId="0" xfId="0" applyNumberFormat="1" applyFont="1"/>
    <xf numFmtId="0" fontId="2" fillId="0" borderId="0" xfId="0" applyFont="1" applyAlignment="1">
      <alignment horizontal="left" vertical="center" indent="7"/>
    </xf>
    <xf numFmtId="165" fontId="2" fillId="0" borderId="0" xfId="0" applyNumberFormat="1" applyFont="1" applyAlignment="1">
      <alignment horizontal="left" vertical="center" indent="7"/>
    </xf>
    <xf numFmtId="0" fontId="4" fillId="0" borderId="0" xfId="0" applyFont="1" applyAlignment="1">
      <alignment horizontal="left" vertical="center" indent="7"/>
    </xf>
    <xf numFmtId="165" fontId="4" fillId="0" borderId="0" xfId="0" applyNumberFormat="1" applyFont="1" applyAlignment="1">
      <alignment horizontal="left" vertical="center" indent="7"/>
    </xf>
    <xf numFmtId="0" fontId="2" fillId="0" borderId="0" xfId="0" applyFont="1" applyAlignment="1">
      <alignment vertical="center"/>
    </xf>
    <xf numFmtId="165" fontId="4" fillId="0" borderId="1" xfId="1" applyNumberFormat="1" applyFont="1" applyBorder="1"/>
    <xf numFmtId="165" fontId="2" fillId="0" borderId="0" xfId="0" applyNumberFormat="1" applyFont="1"/>
    <xf numFmtId="43" fontId="4" fillId="0" borderId="2" xfId="0" applyNumberFormat="1" applyFont="1" applyBorder="1"/>
    <xf numFmtId="10" fontId="4" fillId="0" borderId="2" xfId="0" applyNumberFormat="1" applyFont="1" applyBorder="1"/>
    <xf numFmtId="10" fontId="2" fillId="0" borderId="0" xfId="0" applyNumberFormat="1" applyFont="1"/>
    <xf numFmtId="164" fontId="4" fillId="0" borderId="3" xfId="1" applyFont="1" applyBorder="1"/>
    <xf numFmtId="164" fontId="2" fillId="0" borderId="0" xfId="1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164" fontId="3" fillId="0" borderId="0" xfId="1" applyFont="1" applyAlignment="1">
      <alignment horizontal="left" vertical="center" indent="5"/>
    </xf>
    <xf numFmtId="43" fontId="4" fillId="0" borderId="0" xfId="1" applyNumberFormat="1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/>
    <xf numFmtId="0" fontId="2" fillId="0" borderId="0" xfId="0" applyFont="1" applyAlignment="1">
      <alignment horizontal="left" vertical="center" indent="3"/>
    </xf>
    <xf numFmtId="165" fontId="2" fillId="0" borderId="0" xfId="0" applyNumberFormat="1" applyFont="1" applyAlignment="1">
      <alignment horizontal="left" vertical="center" indent="5"/>
    </xf>
    <xf numFmtId="0" fontId="2" fillId="0" borderId="0" xfId="0" applyFont="1" applyAlignment="1">
      <alignment horizontal="left" vertical="center" indent="4"/>
    </xf>
    <xf numFmtId="0" fontId="4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3" fontId="4" fillId="0" borderId="0" xfId="0" applyNumberFormat="1" applyFont="1"/>
    <xf numFmtId="9" fontId="5" fillId="0" borderId="0" xfId="2" applyFont="1"/>
    <xf numFmtId="164" fontId="5" fillId="0" borderId="0" xfId="1" applyFont="1" applyAlignment="1">
      <alignment horizontal="center"/>
    </xf>
    <xf numFmtId="164" fontId="4" fillId="0" borderId="0" xfId="1" applyFont="1" applyFill="1" applyAlignment="1">
      <alignment horizontal="center"/>
    </xf>
    <xf numFmtId="9" fontId="4" fillId="0" borderId="0" xfId="2" applyFont="1"/>
    <xf numFmtId="3" fontId="4" fillId="0" borderId="0" xfId="0" applyNumberFormat="1" applyFont="1" applyFill="1"/>
    <xf numFmtId="166" fontId="4" fillId="0" borderId="0" xfId="2" applyNumberFormat="1" applyFont="1" applyFill="1"/>
    <xf numFmtId="9" fontId="4" fillId="0" borderId="0" xfId="0" applyNumberFormat="1" applyFont="1"/>
    <xf numFmtId="10" fontId="4" fillId="0" borderId="0" xfId="0" applyNumberFormat="1" applyFont="1" applyFill="1" applyAlignment="1">
      <alignment horizontal="center"/>
    </xf>
    <xf numFmtId="10" fontId="4" fillId="0" borderId="0" xfId="2" applyNumberFormat="1" applyFont="1"/>
    <xf numFmtId="3" fontId="5" fillId="0" borderId="0" xfId="0" applyNumberFormat="1" applyFont="1"/>
    <xf numFmtId="164" fontId="4" fillId="2" borderId="0" xfId="1" applyFont="1" applyFill="1" applyAlignment="1">
      <alignment horizontal="center"/>
    </xf>
    <xf numFmtId="166" fontId="4" fillId="0" borderId="0" xfId="2" applyNumberFormat="1" applyFont="1"/>
    <xf numFmtId="164" fontId="4" fillId="0" borderId="0" xfId="1" applyFont="1" applyFill="1"/>
    <xf numFmtId="4" fontId="4" fillId="0" borderId="0" xfId="0" applyNumberFormat="1" applyFont="1"/>
    <xf numFmtId="4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0" fontId="2" fillId="3" borderId="13" xfId="0" applyNumberFormat="1" applyFont="1" applyFill="1" applyBorder="1" applyAlignment="1">
      <alignment horizontal="center" vertical="center" wrapText="1"/>
    </xf>
    <xf numFmtId="10" fontId="2" fillId="4" borderId="13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 readingOrder="1"/>
    </xf>
    <xf numFmtId="0" fontId="6" fillId="7" borderId="15" xfId="0" applyFont="1" applyFill="1" applyBorder="1" applyAlignment="1">
      <alignment horizontal="center" vertical="center" wrapText="1" readingOrder="1"/>
    </xf>
    <xf numFmtId="10" fontId="6" fillId="7" borderId="15" xfId="0" applyNumberFormat="1" applyFont="1" applyFill="1" applyBorder="1" applyAlignment="1">
      <alignment horizontal="center" vertical="center" wrapText="1" readingOrder="1"/>
    </xf>
    <xf numFmtId="0" fontId="6" fillId="8" borderId="16" xfId="0" applyFont="1" applyFill="1" applyBorder="1" applyAlignment="1">
      <alignment horizontal="center" vertical="center" wrapText="1" readingOrder="1"/>
    </xf>
    <xf numFmtId="10" fontId="6" fillId="8" borderId="16" xfId="0" applyNumberFormat="1" applyFont="1" applyFill="1" applyBorder="1" applyAlignment="1">
      <alignment horizontal="center" vertical="center" wrapText="1" readingOrder="1"/>
    </xf>
    <xf numFmtId="0" fontId="6" fillId="7" borderId="16" xfId="0" applyFont="1" applyFill="1" applyBorder="1" applyAlignment="1">
      <alignment horizontal="center" vertical="center" wrapText="1" readingOrder="1"/>
    </xf>
    <xf numFmtId="10" fontId="6" fillId="7" borderId="16" xfId="0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10" fontId="6" fillId="4" borderId="16" xfId="0" applyNumberFormat="1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3" fontId="6" fillId="4" borderId="13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6"/>
  <sheetViews>
    <sheetView tabSelected="1" topLeftCell="C69" zoomScale="130" zoomScaleNormal="130" workbookViewId="0">
      <selection activeCell="E214" sqref="E214"/>
    </sheetView>
  </sheetViews>
  <sheetFormatPr defaultRowHeight="12.75" x14ac:dyDescent="0.2"/>
  <cols>
    <col min="1" max="1" width="9.140625" style="1"/>
    <col min="2" max="2" width="40.5703125" style="1" customWidth="1"/>
    <col min="3" max="3" width="17.42578125" style="1" customWidth="1"/>
    <col min="4" max="4" width="28" style="1" customWidth="1"/>
    <col min="5" max="5" width="23" style="1" bestFit="1" customWidth="1"/>
    <col min="6" max="6" width="10" style="1" bestFit="1" customWidth="1"/>
    <col min="7" max="7" width="9.28515625" style="1" bestFit="1" customWidth="1"/>
    <col min="8" max="8" width="18" style="1" bestFit="1" customWidth="1"/>
    <col min="9" max="9" width="11.28515625" style="1" bestFit="1" customWidth="1"/>
    <col min="10" max="10" width="12.28515625" style="1" bestFit="1" customWidth="1"/>
    <col min="11" max="11" width="13.28515625" style="1" customWidth="1"/>
    <col min="12" max="12" width="29.5703125" style="1" bestFit="1" customWidth="1"/>
    <col min="13" max="13" width="9.28515625" style="1" bestFit="1" customWidth="1"/>
    <col min="14" max="14" width="10.28515625" style="1" bestFit="1" customWidth="1"/>
    <col min="15" max="15" width="12.140625" style="1" bestFit="1" customWidth="1"/>
    <col min="16" max="18" width="9.28515625" style="1" bestFit="1" customWidth="1"/>
    <col min="19" max="16384" width="9.140625" style="1"/>
  </cols>
  <sheetData>
    <row r="2" spans="2:14" ht="49.5" customHeight="1" x14ac:dyDescent="0.2">
      <c r="B2" s="95" t="s">
        <v>69</v>
      </c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</row>
    <row r="3" spans="2:14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4" t="s">
        <v>121</v>
      </c>
      <c r="C4" s="5">
        <v>9000</v>
      </c>
    </row>
    <row r="5" spans="2:14" x14ac:dyDescent="0.2">
      <c r="B5" s="4" t="s">
        <v>122</v>
      </c>
      <c r="C5" s="5">
        <v>10000</v>
      </c>
    </row>
    <row r="6" spans="2:14" x14ac:dyDescent="0.2">
      <c r="B6" s="4" t="s">
        <v>123</v>
      </c>
      <c r="C6" s="5">
        <v>6000</v>
      </c>
    </row>
    <row r="7" spans="2:14" x14ac:dyDescent="0.2">
      <c r="C7" s="6"/>
    </row>
    <row r="8" spans="2:14" x14ac:dyDescent="0.2">
      <c r="B8" s="7" t="s">
        <v>164</v>
      </c>
    </row>
    <row r="9" spans="2:14" x14ac:dyDescent="0.2">
      <c r="B9" s="7" t="s">
        <v>165</v>
      </c>
    </row>
    <row r="11" spans="2:14" x14ac:dyDescent="0.2">
      <c r="B11" s="8" t="s">
        <v>0</v>
      </c>
      <c r="C11" s="9">
        <f>C6</f>
        <v>6000</v>
      </c>
    </row>
    <row r="12" spans="2:14" x14ac:dyDescent="0.2">
      <c r="B12" s="8" t="s">
        <v>1</v>
      </c>
      <c r="C12" s="10">
        <f>AVERAGE(C4:C5)*12</f>
        <v>114000</v>
      </c>
    </row>
    <row r="13" spans="2:14" x14ac:dyDescent="0.2">
      <c r="B13" s="8" t="s">
        <v>2</v>
      </c>
      <c r="C13" s="11">
        <v>0.06</v>
      </c>
    </row>
    <row r="14" spans="2:14" x14ac:dyDescent="0.2">
      <c r="B14" s="8" t="s">
        <v>3</v>
      </c>
      <c r="C14" s="9">
        <f>C11*C13</f>
        <v>360</v>
      </c>
    </row>
    <row r="17" spans="2:14" ht="12.75" customHeight="1" x14ac:dyDescent="0.2">
      <c r="B17" s="95" t="s">
        <v>70</v>
      </c>
      <c r="C17" s="95"/>
      <c r="D17" s="95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2:14" x14ac:dyDescent="0.2">
      <c r="B18" s="95"/>
      <c r="C18" s="95"/>
      <c r="D18" s="95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2:14" x14ac:dyDescent="0.2">
      <c r="B19" s="95"/>
      <c r="C19" s="95"/>
      <c r="D19" s="95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2:14" x14ac:dyDescent="0.2">
      <c r="B20" s="12" t="s">
        <v>124</v>
      </c>
      <c r="C20" s="13">
        <v>0</v>
      </c>
    </row>
    <row r="21" spans="2:14" x14ac:dyDescent="0.2">
      <c r="B21" s="12" t="s">
        <v>125</v>
      </c>
      <c r="C21" s="13">
        <v>0</v>
      </c>
    </row>
    <row r="22" spans="2:14" x14ac:dyDescent="0.2">
      <c r="B22" s="14" t="s">
        <v>126</v>
      </c>
      <c r="C22" s="15">
        <v>60000</v>
      </c>
    </row>
    <row r="23" spans="2:14" x14ac:dyDescent="0.2">
      <c r="B23" s="12" t="s">
        <v>127</v>
      </c>
      <c r="C23" s="13">
        <v>50000</v>
      </c>
    </row>
    <row r="24" spans="2:14" x14ac:dyDescent="0.2">
      <c r="B24" s="16" t="s">
        <v>4</v>
      </c>
    </row>
    <row r="25" spans="2:14" x14ac:dyDescent="0.2">
      <c r="B25" s="7" t="s">
        <v>166</v>
      </c>
    </row>
    <row r="26" spans="2:14" x14ac:dyDescent="0.2">
      <c r="B26" s="7" t="s">
        <v>167</v>
      </c>
    </row>
    <row r="28" spans="2:14" x14ac:dyDescent="0.2">
      <c r="B28" s="8" t="s">
        <v>0</v>
      </c>
      <c r="C28" s="17">
        <f>C23</f>
        <v>50000</v>
      </c>
      <c r="D28" s="18"/>
    </row>
    <row r="29" spans="2:14" x14ac:dyDescent="0.2">
      <c r="B29" s="8" t="s">
        <v>1</v>
      </c>
      <c r="C29" s="19">
        <f>AVERAGE(C20:C22)*12</f>
        <v>240000</v>
      </c>
      <c r="D29" s="19"/>
    </row>
    <row r="30" spans="2:14" x14ac:dyDescent="0.2">
      <c r="B30" s="8" t="s">
        <v>2</v>
      </c>
      <c r="C30" s="20">
        <v>5.4730000000000001E-2</v>
      </c>
      <c r="D30" s="21"/>
    </row>
    <row r="31" spans="2:14" x14ac:dyDescent="0.2">
      <c r="B31" s="8" t="s">
        <v>3</v>
      </c>
      <c r="C31" s="22">
        <f>C28*C30</f>
        <v>2736.5</v>
      </c>
      <c r="D31" s="9"/>
    </row>
    <row r="35" spans="2:14" ht="12.75" customHeight="1" x14ac:dyDescent="0.2">
      <c r="B35" s="95" t="s">
        <v>71</v>
      </c>
      <c r="C35" s="95"/>
      <c r="D35" s="95"/>
      <c r="E35" s="97"/>
      <c r="F35" s="97"/>
      <c r="G35" s="97"/>
      <c r="H35" s="97"/>
      <c r="I35" s="97"/>
      <c r="J35" s="97"/>
      <c r="K35" s="97"/>
      <c r="L35" s="97"/>
      <c r="M35" s="97"/>
      <c r="N35" s="97"/>
    </row>
    <row r="36" spans="2:14" x14ac:dyDescent="0.2">
      <c r="B36" s="95"/>
      <c r="C36" s="95"/>
      <c r="D36" s="95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2:14" x14ac:dyDescent="0.2">
      <c r="B37" s="7" t="s">
        <v>128</v>
      </c>
      <c r="C37" s="23">
        <v>17500</v>
      </c>
      <c r="D37" s="23"/>
    </row>
    <row r="38" spans="2:14" x14ac:dyDescent="0.2">
      <c r="B38" s="7" t="s">
        <v>129</v>
      </c>
      <c r="C38" s="23">
        <v>15000</v>
      </c>
      <c r="D38" s="23"/>
    </row>
    <row r="39" spans="2:14" x14ac:dyDescent="0.2">
      <c r="B39" s="7" t="s">
        <v>130</v>
      </c>
      <c r="C39" s="23">
        <v>16500</v>
      </c>
      <c r="D39" s="23"/>
    </row>
    <row r="40" spans="2:14" x14ac:dyDescent="0.2">
      <c r="B40" s="7" t="s">
        <v>131</v>
      </c>
      <c r="C40" s="23">
        <v>11000</v>
      </c>
      <c r="D40" s="23"/>
    </row>
    <row r="41" spans="2:14" x14ac:dyDescent="0.2">
      <c r="B41" s="7" t="s">
        <v>132</v>
      </c>
      <c r="C41" s="23">
        <v>13000</v>
      </c>
      <c r="D41" s="23"/>
    </row>
    <row r="42" spans="2:14" x14ac:dyDescent="0.2">
      <c r="B42" s="7" t="s">
        <v>133</v>
      </c>
      <c r="C42" s="23">
        <v>18000</v>
      </c>
      <c r="D42" s="23"/>
    </row>
    <row r="43" spans="2:14" x14ac:dyDescent="0.2">
      <c r="B43" s="7" t="s">
        <v>134</v>
      </c>
      <c r="C43" s="23">
        <v>10000</v>
      </c>
      <c r="D43" s="23"/>
    </row>
    <row r="44" spans="2:14" x14ac:dyDescent="0.2">
      <c r="B44" s="7" t="s">
        <v>135</v>
      </c>
      <c r="C44" s="23">
        <v>13700</v>
      </c>
      <c r="D44" s="23"/>
    </row>
    <row r="45" spans="2:14" x14ac:dyDescent="0.2">
      <c r="B45" s="7" t="s">
        <v>136</v>
      </c>
      <c r="C45" s="23">
        <v>15500</v>
      </c>
      <c r="D45" s="23"/>
    </row>
    <row r="46" spans="2:14" x14ac:dyDescent="0.2">
      <c r="B46" s="7" t="s">
        <v>137</v>
      </c>
      <c r="C46" s="23">
        <v>18100</v>
      </c>
      <c r="D46" s="23"/>
    </row>
    <row r="47" spans="2:14" x14ac:dyDescent="0.2">
      <c r="B47" s="7" t="s">
        <v>138</v>
      </c>
      <c r="C47" s="23">
        <v>9800</v>
      </c>
      <c r="D47" s="23"/>
    </row>
    <row r="48" spans="2:14" x14ac:dyDescent="0.2">
      <c r="B48" s="7" t="s">
        <v>139</v>
      </c>
      <c r="C48" s="23">
        <v>20000</v>
      </c>
      <c r="D48" s="23"/>
    </row>
    <row r="49" spans="2:13" x14ac:dyDescent="0.2">
      <c r="B49" s="24" t="s">
        <v>140</v>
      </c>
      <c r="C49" s="25">
        <v>17600</v>
      </c>
      <c r="D49" s="23"/>
    </row>
    <row r="50" spans="2:13" x14ac:dyDescent="0.2">
      <c r="B50" s="16" t="s">
        <v>5</v>
      </c>
    </row>
    <row r="52" spans="2:13" x14ac:dyDescent="0.2">
      <c r="B52" s="8" t="s">
        <v>0</v>
      </c>
      <c r="C52" s="26">
        <f>C49</f>
        <v>17600</v>
      </c>
    </row>
    <row r="53" spans="2:13" x14ac:dyDescent="0.2">
      <c r="B53" s="8" t="s">
        <v>1</v>
      </c>
      <c r="C53" s="10">
        <f>12*AVERAGE(C37:C48)</f>
        <v>178100</v>
      </c>
    </row>
    <row r="54" spans="2:13" x14ac:dyDescent="0.2">
      <c r="B54" s="8" t="s">
        <v>2</v>
      </c>
      <c r="C54" s="11">
        <v>4.4999999999999998E-2</v>
      </c>
    </row>
    <row r="55" spans="2:13" x14ac:dyDescent="0.2">
      <c r="B55" s="8" t="s">
        <v>3</v>
      </c>
      <c r="C55" s="9">
        <f>C52*C54</f>
        <v>792</v>
      </c>
    </row>
    <row r="57" spans="2:13" ht="12.75" customHeight="1" x14ac:dyDescent="0.2">
      <c r="B57" s="95" t="s">
        <v>72</v>
      </c>
      <c r="C57" s="95"/>
      <c r="D57" s="95"/>
      <c r="E57" s="97"/>
      <c r="F57" s="97"/>
      <c r="G57" s="97"/>
      <c r="H57" s="97"/>
      <c r="I57" s="97"/>
      <c r="J57" s="97"/>
      <c r="K57" s="97"/>
      <c r="L57" s="97"/>
      <c r="M57" s="97"/>
    </row>
    <row r="58" spans="2:13" x14ac:dyDescent="0.2">
      <c r="B58" s="95"/>
      <c r="C58" s="95"/>
      <c r="D58" s="95"/>
      <c r="E58" s="97"/>
      <c r="F58" s="97"/>
      <c r="G58" s="97"/>
      <c r="H58" s="97"/>
      <c r="I58" s="97"/>
      <c r="J58" s="97"/>
      <c r="K58" s="97"/>
      <c r="L58" s="97"/>
      <c r="M58" s="97"/>
    </row>
    <row r="59" spans="2:13" x14ac:dyDescent="0.2">
      <c r="B59" s="95"/>
      <c r="C59" s="95"/>
      <c r="D59" s="95"/>
      <c r="E59" s="97"/>
      <c r="F59" s="97"/>
      <c r="G59" s="97"/>
      <c r="H59" s="97"/>
      <c r="I59" s="97"/>
      <c r="J59" s="97"/>
      <c r="K59" s="97"/>
      <c r="L59" s="97"/>
      <c r="M59" s="97"/>
    </row>
    <row r="60" spans="2:13" x14ac:dyDescent="0.2">
      <c r="B60" s="27" t="s">
        <v>141</v>
      </c>
    </row>
    <row r="61" spans="2:13" x14ac:dyDescent="0.2">
      <c r="B61" s="27" t="s">
        <v>142</v>
      </c>
    </row>
    <row r="62" spans="2:13" x14ac:dyDescent="0.2">
      <c r="B62" s="27" t="s">
        <v>143</v>
      </c>
      <c r="C62" s="18">
        <v>22500</v>
      </c>
    </row>
    <row r="63" spans="2:13" x14ac:dyDescent="0.2">
      <c r="B63" s="27" t="s">
        <v>144</v>
      </c>
      <c r="C63" s="18">
        <v>19300</v>
      </c>
    </row>
    <row r="64" spans="2:13" x14ac:dyDescent="0.2">
      <c r="B64" s="16"/>
    </row>
    <row r="65" spans="2:10" x14ac:dyDescent="0.2">
      <c r="B65" s="16" t="s">
        <v>6</v>
      </c>
    </row>
    <row r="66" spans="2:10" x14ac:dyDescent="0.2">
      <c r="B66" s="16" t="s">
        <v>4</v>
      </c>
    </row>
    <row r="67" spans="2:10" x14ac:dyDescent="0.2">
      <c r="B67" s="8" t="s">
        <v>0</v>
      </c>
      <c r="C67" s="28">
        <f>C63</f>
        <v>19300</v>
      </c>
    </row>
    <row r="68" spans="2:10" x14ac:dyDescent="0.2">
      <c r="B68" s="8" t="s">
        <v>1</v>
      </c>
      <c r="C68" s="10">
        <f>C62*12</f>
        <v>270000</v>
      </c>
    </row>
    <row r="69" spans="2:10" x14ac:dyDescent="0.2">
      <c r="B69" s="8" t="s">
        <v>2</v>
      </c>
      <c r="C69" s="11">
        <v>5.9700000000000003E-2</v>
      </c>
    </row>
    <row r="70" spans="2:10" x14ac:dyDescent="0.2">
      <c r="B70" s="8" t="s">
        <v>3</v>
      </c>
      <c r="C70" s="9">
        <f>C67*C69</f>
        <v>1152.21</v>
      </c>
    </row>
    <row r="73" spans="2:10" ht="12.75" customHeight="1" x14ac:dyDescent="0.2">
      <c r="B73" s="95" t="s">
        <v>73</v>
      </c>
      <c r="C73" s="95"/>
      <c r="D73" s="95"/>
      <c r="E73" s="95"/>
      <c r="F73" s="97"/>
      <c r="G73" s="97"/>
      <c r="H73" s="97"/>
      <c r="I73" s="97"/>
      <c r="J73" s="97"/>
    </row>
    <row r="74" spans="2:10" x14ac:dyDescent="0.2">
      <c r="B74" s="95"/>
      <c r="C74" s="95"/>
      <c r="D74" s="95"/>
      <c r="E74" s="95"/>
      <c r="F74" s="97"/>
      <c r="G74" s="97"/>
      <c r="H74" s="97"/>
      <c r="I74" s="97"/>
      <c r="J74" s="97"/>
    </row>
    <row r="75" spans="2:10" x14ac:dyDescent="0.2">
      <c r="B75" s="95"/>
      <c r="C75" s="95"/>
      <c r="D75" s="95"/>
      <c r="E75" s="95"/>
      <c r="F75" s="97"/>
      <c r="G75" s="97"/>
      <c r="H75" s="97"/>
      <c r="I75" s="97"/>
      <c r="J75" s="97"/>
    </row>
    <row r="76" spans="2:10" x14ac:dyDescent="0.2">
      <c r="B76" s="29" t="s">
        <v>145</v>
      </c>
      <c r="C76" s="30">
        <v>30000</v>
      </c>
    </row>
    <row r="77" spans="2:10" x14ac:dyDescent="0.2">
      <c r="B77" s="29" t="s">
        <v>146</v>
      </c>
      <c r="C77" s="30">
        <v>25000</v>
      </c>
    </row>
    <row r="78" spans="2:10" x14ac:dyDescent="0.2">
      <c r="B78" s="29" t="s">
        <v>147</v>
      </c>
      <c r="C78" s="30">
        <v>41000</v>
      </c>
    </row>
    <row r="79" spans="2:10" x14ac:dyDescent="0.2">
      <c r="B79" s="29" t="s">
        <v>148</v>
      </c>
      <c r="C79" s="30">
        <v>33700</v>
      </c>
    </row>
    <row r="80" spans="2:10" x14ac:dyDescent="0.2">
      <c r="B80" s="29" t="s">
        <v>149</v>
      </c>
      <c r="C80" s="30">
        <v>28500</v>
      </c>
    </row>
    <row r="81" spans="2:8" x14ac:dyDescent="0.2">
      <c r="B81" s="29" t="s">
        <v>150</v>
      </c>
      <c r="C81" s="30">
        <v>31100</v>
      </c>
    </row>
    <row r="82" spans="2:8" x14ac:dyDescent="0.2">
      <c r="B82" s="29" t="s">
        <v>151</v>
      </c>
      <c r="C82" s="30">
        <v>39800</v>
      </c>
    </row>
    <row r="83" spans="2:8" x14ac:dyDescent="0.2">
      <c r="B83" s="29" t="s">
        <v>152</v>
      </c>
      <c r="C83" s="30">
        <v>35000</v>
      </c>
    </row>
    <row r="84" spans="2:8" x14ac:dyDescent="0.2">
      <c r="B84" s="29" t="s">
        <v>153</v>
      </c>
      <c r="C84" s="30">
        <v>28500</v>
      </c>
    </row>
    <row r="85" spans="2:8" x14ac:dyDescent="0.2">
      <c r="B85" s="16"/>
    </row>
    <row r="86" spans="2:8" x14ac:dyDescent="0.2">
      <c r="B86" s="16" t="s">
        <v>5</v>
      </c>
    </row>
    <row r="88" spans="2:8" x14ac:dyDescent="0.2">
      <c r="B88" s="8" t="s">
        <v>0</v>
      </c>
      <c r="C88" s="28">
        <f>C84</f>
        <v>28500</v>
      </c>
    </row>
    <row r="89" spans="2:8" x14ac:dyDescent="0.2">
      <c r="B89" s="8" t="s">
        <v>1</v>
      </c>
      <c r="C89" s="10">
        <f>AVERAGE(C76:C83)*12</f>
        <v>396150</v>
      </c>
    </row>
    <row r="90" spans="2:8" x14ac:dyDescent="0.2">
      <c r="B90" s="8" t="s">
        <v>2</v>
      </c>
      <c r="C90" s="11">
        <v>0.1026</v>
      </c>
    </row>
    <row r="91" spans="2:8" x14ac:dyDescent="0.2">
      <c r="B91" s="8" t="s">
        <v>3</v>
      </c>
      <c r="C91" s="9">
        <f>C88*C90</f>
        <v>2924.1</v>
      </c>
    </row>
    <row r="94" spans="2:8" ht="12.75" customHeight="1" x14ac:dyDescent="0.2">
      <c r="B94" s="91" t="s">
        <v>74</v>
      </c>
      <c r="C94" s="91"/>
      <c r="D94" s="91"/>
      <c r="E94" s="91"/>
      <c r="F94" s="98"/>
      <c r="G94" s="98"/>
      <c r="H94" s="98"/>
    </row>
    <row r="95" spans="2:8" x14ac:dyDescent="0.2">
      <c r="B95" s="91"/>
      <c r="C95" s="91"/>
      <c r="D95" s="91"/>
      <c r="E95" s="91"/>
      <c r="F95" s="98"/>
      <c r="G95" s="98"/>
      <c r="H95" s="98"/>
    </row>
    <row r="96" spans="2:8" ht="12.75" customHeight="1" x14ac:dyDescent="0.2">
      <c r="B96" s="91" t="s">
        <v>154</v>
      </c>
      <c r="C96" s="91"/>
      <c r="D96" s="91"/>
      <c r="E96" s="91"/>
      <c r="F96" s="98"/>
      <c r="G96" s="98"/>
      <c r="H96" s="98"/>
    </row>
    <row r="97" spans="2:8" x14ac:dyDescent="0.2">
      <c r="B97" s="91"/>
      <c r="C97" s="91"/>
      <c r="D97" s="91"/>
      <c r="E97" s="91"/>
      <c r="F97" s="98"/>
      <c r="G97" s="98"/>
      <c r="H97" s="98"/>
    </row>
    <row r="98" spans="2:8" x14ac:dyDescent="0.2">
      <c r="B98" s="31" t="s">
        <v>155</v>
      </c>
    </row>
    <row r="99" spans="2:8" x14ac:dyDescent="0.2">
      <c r="B99" s="31" t="s">
        <v>156</v>
      </c>
    </row>
    <row r="100" spans="2:8" ht="12.75" customHeight="1" x14ac:dyDescent="0.2">
      <c r="B100" s="91" t="s">
        <v>157</v>
      </c>
      <c r="C100" s="91"/>
      <c r="D100" s="91"/>
      <c r="E100" s="91"/>
      <c r="F100" s="98"/>
      <c r="G100" s="98"/>
      <c r="H100" s="98"/>
    </row>
    <row r="101" spans="2:8" x14ac:dyDescent="0.2">
      <c r="B101" s="91"/>
      <c r="C101" s="91"/>
      <c r="D101" s="91"/>
      <c r="E101" s="91"/>
      <c r="F101" s="98"/>
      <c r="G101" s="98"/>
      <c r="H101" s="98"/>
    </row>
    <row r="103" spans="2:8" x14ac:dyDescent="0.2">
      <c r="B103" s="32" t="s">
        <v>7</v>
      </c>
      <c r="C103" s="33">
        <v>58000</v>
      </c>
      <c r="D103" s="8"/>
      <c r="E103" s="34">
        <v>1750</v>
      </c>
      <c r="F103" s="35"/>
      <c r="G103" s="35"/>
      <c r="H103" s="8"/>
    </row>
    <row r="104" spans="2:8" x14ac:dyDescent="0.2">
      <c r="B104" s="32" t="s">
        <v>8</v>
      </c>
      <c r="C104" s="36">
        <f>C103*12</f>
        <v>696000</v>
      </c>
      <c r="D104" s="34"/>
      <c r="E104" s="8">
        <v>12</v>
      </c>
      <c r="F104" s="35"/>
      <c r="G104" s="35"/>
      <c r="H104" s="34"/>
    </row>
    <row r="105" spans="2:8" x14ac:dyDescent="0.2">
      <c r="B105" s="32" t="s">
        <v>9</v>
      </c>
      <c r="C105" s="37">
        <f>E107</f>
        <v>210000</v>
      </c>
      <c r="D105" s="34" t="s">
        <v>10</v>
      </c>
      <c r="E105" s="34">
        <f>E103*E104</f>
        <v>21000</v>
      </c>
      <c r="F105" s="35"/>
      <c r="G105" s="35"/>
      <c r="H105" s="34"/>
    </row>
    <row r="106" spans="2:8" x14ac:dyDescent="0.2">
      <c r="B106" s="32" t="s">
        <v>11</v>
      </c>
      <c r="C106" s="37">
        <f>C105/12</f>
        <v>17500</v>
      </c>
      <c r="D106" s="34" t="s">
        <v>10</v>
      </c>
      <c r="E106" s="34">
        <v>10</v>
      </c>
      <c r="F106" s="38"/>
      <c r="G106" s="38"/>
      <c r="H106" s="34"/>
    </row>
    <row r="107" spans="2:8" x14ac:dyDescent="0.2">
      <c r="B107" s="32" t="s">
        <v>12</v>
      </c>
      <c r="C107" s="37">
        <f>C105/12*(1+1/3)</f>
        <v>23333.333333333332</v>
      </c>
      <c r="D107" s="34" t="s">
        <v>10</v>
      </c>
      <c r="E107" s="34">
        <f>E105*E106</f>
        <v>210000</v>
      </c>
      <c r="F107" s="38"/>
      <c r="G107" s="38"/>
      <c r="H107" s="8"/>
    </row>
    <row r="108" spans="2:8" x14ac:dyDescent="0.2">
      <c r="B108" s="32" t="s">
        <v>13</v>
      </c>
      <c r="C108" s="37">
        <f>C105+C106+C107</f>
        <v>250833.33333333334</v>
      </c>
      <c r="D108" s="34"/>
      <c r="E108" s="8"/>
      <c r="F108" s="38"/>
      <c r="G108" s="38"/>
      <c r="H108" s="8"/>
    </row>
    <row r="109" spans="2:8" x14ac:dyDescent="0.2">
      <c r="B109" s="32" t="s">
        <v>14</v>
      </c>
      <c r="C109" s="37">
        <f>C108*0.265</f>
        <v>66470.833333333343</v>
      </c>
      <c r="D109" s="39"/>
      <c r="E109" s="8"/>
      <c r="F109" s="38"/>
      <c r="G109" s="38"/>
      <c r="H109" s="8"/>
    </row>
    <row r="110" spans="2:8" x14ac:dyDescent="0.2">
      <c r="B110" s="32" t="s">
        <v>15</v>
      </c>
      <c r="C110" s="37">
        <f>C108*8%</f>
        <v>20066.666666666668</v>
      </c>
      <c r="D110" s="39" t="s">
        <v>10</v>
      </c>
      <c r="E110" s="9"/>
      <c r="F110" s="38"/>
      <c r="G110" s="38"/>
      <c r="H110" s="8"/>
    </row>
    <row r="111" spans="2:8" x14ac:dyDescent="0.2">
      <c r="B111" s="32" t="s">
        <v>16</v>
      </c>
      <c r="C111" s="37">
        <f>C108+C110</f>
        <v>270900</v>
      </c>
      <c r="D111" s="40">
        <f>C111/C104</f>
        <v>0.3892241379310345</v>
      </c>
      <c r="E111" s="41"/>
      <c r="F111" s="38"/>
      <c r="G111" s="38"/>
      <c r="H111" s="8"/>
    </row>
    <row r="112" spans="2:8" x14ac:dyDescent="0.2">
      <c r="B112" s="32"/>
      <c r="C112" s="37"/>
      <c r="D112" s="40"/>
      <c r="E112" s="41"/>
      <c r="F112" s="38"/>
      <c r="G112" s="38"/>
      <c r="H112" s="8" t="s">
        <v>17</v>
      </c>
    </row>
    <row r="113" spans="2:9" x14ac:dyDescent="0.2">
      <c r="B113" s="32" t="s">
        <v>18</v>
      </c>
      <c r="C113" s="42">
        <v>0.1056</v>
      </c>
      <c r="D113" s="34"/>
      <c r="E113" s="11" t="s">
        <v>19</v>
      </c>
      <c r="F113" s="38"/>
      <c r="G113" s="38"/>
      <c r="H113" s="34">
        <f>C104</f>
        <v>696000</v>
      </c>
    </row>
    <row r="114" spans="2:9" x14ac:dyDescent="0.2">
      <c r="B114" s="32"/>
      <c r="C114" s="42"/>
      <c r="D114" s="34"/>
      <c r="E114" s="11" t="s">
        <v>20</v>
      </c>
      <c r="F114" s="43">
        <v>6.4999999999999997E-3</v>
      </c>
      <c r="G114" s="43"/>
      <c r="H114" s="44">
        <f>H113*F114</f>
        <v>4524</v>
      </c>
    </row>
    <row r="115" spans="2:9" x14ac:dyDescent="0.2">
      <c r="B115" s="32"/>
      <c r="C115" s="42"/>
      <c r="D115" s="34"/>
      <c r="E115" s="11" t="s">
        <v>21</v>
      </c>
      <c r="F115" s="43">
        <v>0.03</v>
      </c>
      <c r="G115" s="43"/>
      <c r="H115" s="44">
        <f>H113*F115</f>
        <v>20880</v>
      </c>
    </row>
    <row r="116" spans="2:9" x14ac:dyDescent="0.2">
      <c r="B116" s="32"/>
      <c r="C116" s="42"/>
      <c r="D116" s="34"/>
      <c r="E116" s="11" t="s">
        <v>22</v>
      </c>
      <c r="F116" s="43">
        <v>0.05</v>
      </c>
      <c r="G116" s="43"/>
      <c r="H116" s="44">
        <f>H113*F116</f>
        <v>34800</v>
      </c>
    </row>
    <row r="117" spans="2:9" x14ac:dyDescent="0.2">
      <c r="B117" s="32" t="s">
        <v>23</v>
      </c>
      <c r="C117" s="42">
        <v>3.8399999999999997E-2</v>
      </c>
      <c r="D117" s="34"/>
      <c r="E117" s="11" t="s">
        <v>214</v>
      </c>
      <c r="F117" s="43">
        <v>0.32</v>
      </c>
      <c r="G117" s="43"/>
      <c r="H117" s="34">
        <f>H113*F117</f>
        <v>222720</v>
      </c>
    </row>
    <row r="118" spans="2:9" x14ac:dyDescent="0.2">
      <c r="B118" s="32" t="s">
        <v>25</v>
      </c>
      <c r="C118" s="37">
        <f>C104*C113</f>
        <v>73497.600000000006</v>
      </c>
      <c r="D118" s="34"/>
      <c r="E118" s="11" t="s">
        <v>215</v>
      </c>
      <c r="F118" s="43">
        <v>0.32</v>
      </c>
      <c r="G118" s="43"/>
      <c r="H118" s="34">
        <f>H113*F118</f>
        <v>222720</v>
      </c>
    </row>
    <row r="119" spans="2:9" x14ac:dyDescent="0.2">
      <c r="B119" s="32" t="s">
        <v>22</v>
      </c>
      <c r="C119" s="37">
        <f>C104*C117</f>
        <v>26726.399999999998</v>
      </c>
      <c r="D119" s="34"/>
      <c r="E119" s="11" t="s">
        <v>27</v>
      </c>
      <c r="F119" s="43">
        <v>0.15</v>
      </c>
      <c r="G119" s="43"/>
      <c r="H119" s="34">
        <f>F119*H117</f>
        <v>33408</v>
      </c>
    </row>
    <row r="120" spans="2:9" x14ac:dyDescent="0.2">
      <c r="B120" s="32" t="s">
        <v>28</v>
      </c>
      <c r="C120" s="37">
        <f>SUM(C118:C119)</f>
        <v>100224</v>
      </c>
      <c r="D120" s="34"/>
      <c r="E120" s="9" t="s">
        <v>29</v>
      </c>
      <c r="F120" s="43">
        <v>0.1</v>
      </c>
      <c r="G120" s="43"/>
      <c r="H120" s="34"/>
    </row>
    <row r="121" spans="2:9" x14ac:dyDescent="0.2">
      <c r="B121" s="32" t="s">
        <v>30</v>
      </c>
      <c r="C121" s="37"/>
      <c r="D121" s="34"/>
      <c r="E121" s="9" t="s">
        <v>31</v>
      </c>
      <c r="F121" s="43">
        <v>0.09</v>
      </c>
      <c r="G121" s="43"/>
      <c r="H121" s="34">
        <f>H118*F121</f>
        <v>20044.8</v>
      </c>
    </row>
    <row r="122" spans="2:9" x14ac:dyDescent="0.2">
      <c r="B122" s="32"/>
      <c r="C122" s="45">
        <f>C120+C121</f>
        <v>100224</v>
      </c>
      <c r="D122" s="34"/>
      <c r="E122" s="9"/>
      <c r="F122" s="38"/>
      <c r="G122" s="38"/>
      <c r="H122" s="46">
        <f>H123/H113</f>
        <v>0.1633</v>
      </c>
      <c r="I122" s="46">
        <f>I123/H113</f>
        <v>0.14399999999999999</v>
      </c>
    </row>
    <row r="123" spans="2:9" x14ac:dyDescent="0.2">
      <c r="B123" s="32"/>
      <c r="C123" s="37"/>
      <c r="D123" s="34"/>
      <c r="E123" s="9" t="s">
        <v>32</v>
      </c>
      <c r="F123" s="38"/>
      <c r="G123" s="38"/>
      <c r="H123" s="34">
        <f>H114+H115+H116+H119+H121</f>
        <v>113656.8</v>
      </c>
      <c r="I123" s="50">
        <f>C122</f>
        <v>100224</v>
      </c>
    </row>
    <row r="124" spans="2:9" x14ac:dyDescent="0.2">
      <c r="B124" s="32"/>
      <c r="C124" s="37"/>
      <c r="D124" s="34"/>
      <c r="E124" s="9" t="s">
        <v>33</v>
      </c>
      <c r="F124" s="38"/>
      <c r="G124" s="38"/>
      <c r="H124" s="34">
        <v>0</v>
      </c>
    </row>
    <row r="125" spans="2:9" x14ac:dyDescent="0.2">
      <c r="B125" s="32"/>
      <c r="C125" s="37"/>
      <c r="D125" s="34"/>
      <c r="E125" s="9" t="s">
        <v>14</v>
      </c>
      <c r="F125" s="46">
        <v>0.26500000000000001</v>
      </c>
      <c r="G125" s="46"/>
      <c r="H125" s="34">
        <f>F125*C108</f>
        <v>66470.833333333343</v>
      </c>
    </row>
    <row r="126" spans="2:9" x14ac:dyDescent="0.2">
      <c r="B126" s="32"/>
      <c r="C126" s="37"/>
      <c r="D126" s="34"/>
      <c r="E126" s="11"/>
      <c r="F126" s="38"/>
      <c r="G126" s="38"/>
      <c r="H126" s="34"/>
    </row>
    <row r="127" spans="2:9" x14ac:dyDescent="0.2">
      <c r="B127" s="32"/>
      <c r="C127" s="47"/>
      <c r="D127" s="34"/>
      <c r="E127" s="11" t="s">
        <v>34</v>
      </c>
      <c r="F127" s="38"/>
      <c r="G127" s="38"/>
      <c r="H127" s="34">
        <f>H123+H124+H125</f>
        <v>180127.63333333336</v>
      </c>
    </row>
    <row r="128" spans="2:9" x14ac:dyDescent="0.2">
      <c r="B128" s="32"/>
      <c r="C128" s="37"/>
      <c r="D128" s="34"/>
      <c r="E128" s="11" t="s">
        <v>35</v>
      </c>
      <c r="F128" s="38"/>
      <c r="G128" s="38"/>
      <c r="H128" s="34">
        <f>C122</f>
        <v>100224</v>
      </c>
    </row>
    <row r="129" spans="2:10" x14ac:dyDescent="0.2">
      <c r="B129" s="32"/>
      <c r="C129" s="37"/>
      <c r="D129" s="34"/>
      <c r="E129" s="11" t="s">
        <v>36</v>
      </c>
      <c r="F129" s="38"/>
      <c r="G129" s="38"/>
      <c r="H129" s="34">
        <f>H127-H128</f>
        <v>79903.63333333336</v>
      </c>
    </row>
    <row r="130" spans="2:10" x14ac:dyDescent="0.2">
      <c r="B130" s="32"/>
      <c r="C130" s="37"/>
      <c r="D130" s="34"/>
      <c r="E130" s="41"/>
      <c r="F130" s="38"/>
      <c r="G130" s="38"/>
      <c r="H130" s="48">
        <f>H129/H127</f>
        <v>0.44359453269154159</v>
      </c>
    </row>
    <row r="136" spans="2:10" x14ac:dyDescent="0.2">
      <c r="B136" s="91" t="s">
        <v>75</v>
      </c>
      <c r="C136" s="91"/>
      <c r="D136" s="91"/>
      <c r="E136" s="91"/>
      <c r="F136" s="91"/>
      <c r="G136" s="91"/>
      <c r="H136" s="91"/>
    </row>
    <row r="137" spans="2:10" ht="54" customHeight="1" x14ac:dyDescent="0.2">
      <c r="B137" s="91"/>
      <c r="C137" s="91"/>
      <c r="D137" s="91"/>
      <c r="E137" s="91"/>
      <c r="F137" s="91"/>
      <c r="G137" s="91"/>
      <c r="H137" s="91"/>
    </row>
    <row r="138" spans="2:10" x14ac:dyDescent="0.2">
      <c r="B138" s="27" t="s">
        <v>158</v>
      </c>
    </row>
    <row r="139" spans="2:10" x14ac:dyDescent="0.2">
      <c r="B139" s="27" t="s">
        <v>159</v>
      </c>
    </row>
    <row r="140" spans="2:10" x14ac:dyDescent="0.2">
      <c r="B140" s="91" t="s">
        <v>160</v>
      </c>
      <c r="C140" s="91"/>
      <c r="D140" s="91"/>
      <c r="E140" s="91"/>
      <c r="F140" s="91"/>
      <c r="G140" s="91"/>
      <c r="H140" s="91"/>
    </row>
    <row r="141" spans="2:10" x14ac:dyDescent="0.2">
      <c r="B141" s="91"/>
      <c r="C141" s="91"/>
      <c r="D141" s="91"/>
      <c r="E141" s="91"/>
      <c r="F141" s="91"/>
      <c r="G141" s="91"/>
      <c r="H141" s="91"/>
    </row>
    <row r="142" spans="2:10" x14ac:dyDescent="0.2">
      <c r="B142" s="91"/>
      <c r="C142" s="91"/>
      <c r="D142" s="91"/>
      <c r="E142" s="91"/>
      <c r="F142" s="91"/>
      <c r="G142" s="91"/>
      <c r="H142" s="91"/>
    </row>
    <row r="143" spans="2:10" x14ac:dyDescent="0.2">
      <c r="B143" s="27" t="s">
        <v>37</v>
      </c>
      <c r="C143" s="1" t="s">
        <v>38</v>
      </c>
      <c r="D143" s="1" t="s">
        <v>39</v>
      </c>
      <c r="E143" s="1" t="s">
        <v>40</v>
      </c>
      <c r="H143" s="1" t="s">
        <v>24</v>
      </c>
    </row>
    <row r="144" spans="2:10" x14ac:dyDescent="0.2">
      <c r="B144" s="8" t="s">
        <v>41</v>
      </c>
      <c r="C144" s="6">
        <v>12500</v>
      </c>
      <c r="D144" s="49">
        <v>0</v>
      </c>
      <c r="E144" s="21">
        <v>4.4999999999999998E-2</v>
      </c>
      <c r="F144" s="50">
        <f>E144*C144</f>
        <v>562.5</v>
      </c>
      <c r="H144" s="11" t="s">
        <v>19</v>
      </c>
      <c r="I144" s="38"/>
      <c r="J144" s="34">
        <f>C156</f>
        <v>267303.54709012515</v>
      </c>
    </row>
    <row r="145" spans="2:10" x14ac:dyDescent="0.2">
      <c r="B145" s="8" t="s">
        <v>42</v>
      </c>
      <c r="C145" s="6">
        <f>C144*1.1</f>
        <v>13750.000000000002</v>
      </c>
      <c r="D145" s="49">
        <f>AVERAGE(C144)*12</f>
        <v>150000</v>
      </c>
      <c r="E145" s="21">
        <v>4.4999999999999998E-2</v>
      </c>
      <c r="F145" s="50">
        <f t="shared" ref="F145:F155" si="0">E145*C145</f>
        <v>618.75000000000011</v>
      </c>
      <c r="H145" s="11" t="s">
        <v>20</v>
      </c>
      <c r="I145" s="43">
        <v>6.4999999999999997E-3</v>
      </c>
      <c r="J145" s="44">
        <f>J144*I145</f>
        <v>1737.4730560858134</v>
      </c>
    </row>
    <row r="146" spans="2:10" x14ac:dyDescent="0.2">
      <c r="B146" s="8" t="s">
        <v>43</v>
      </c>
      <c r="C146" s="6">
        <f>C145*1.1</f>
        <v>15125.000000000004</v>
      </c>
      <c r="D146" s="49">
        <f>AVERAGE(C144:C145)*12</f>
        <v>157500</v>
      </c>
      <c r="E146" s="21">
        <v>4.4999999999999998E-2</v>
      </c>
      <c r="F146" s="50">
        <f t="shared" si="0"/>
        <v>680.62500000000011</v>
      </c>
      <c r="H146" s="11" t="s">
        <v>21</v>
      </c>
      <c r="I146" s="43">
        <v>0.03</v>
      </c>
      <c r="J146" s="44">
        <f>J144*I146</f>
        <v>8019.1064127037544</v>
      </c>
    </row>
    <row r="147" spans="2:10" x14ac:dyDescent="0.2">
      <c r="B147" s="8" t="s">
        <v>44</v>
      </c>
      <c r="C147" s="6">
        <f>C146*1.1</f>
        <v>16637.500000000004</v>
      </c>
      <c r="D147" s="49">
        <f>AVERAGE(C144:C146)*12</f>
        <v>165500</v>
      </c>
      <c r="E147" s="21">
        <v>4.4999999999999998E-2</v>
      </c>
      <c r="F147" s="50">
        <f t="shared" si="0"/>
        <v>748.68750000000011</v>
      </c>
      <c r="H147" s="11" t="s">
        <v>22</v>
      </c>
      <c r="I147" s="43">
        <v>0.05</v>
      </c>
      <c r="J147" s="44">
        <f>J144*I147</f>
        <v>13365.177354506259</v>
      </c>
    </row>
    <row r="148" spans="2:10" x14ac:dyDescent="0.2">
      <c r="B148" s="8" t="s">
        <v>45</v>
      </c>
      <c r="C148" s="6">
        <f>C147*1.1</f>
        <v>18301.250000000007</v>
      </c>
      <c r="D148" s="49">
        <f>AVERAGE(C144:C147)*12</f>
        <v>174037.5</v>
      </c>
      <c r="E148" s="21">
        <v>4.4999999999999998E-2</v>
      </c>
      <c r="F148" s="50">
        <f t="shared" si="0"/>
        <v>823.55625000000032</v>
      </c>
      <c r="H148" s="11" t="s">
        <v>24</v>
      </c>
      <c r="I148" s="43">
        <v>0.32</v>
      </c>
      <c r="J148" s="34">
        <f>J144*I148</f>
        <v>85537.135068840056</v>
      </c>
    </row>
    <row r="149" spans="2:10" x14ac:dyDescent="0.2">
      <c r="B149" s="8" t="s">
        <v>46</v>
      </c>
      <c r="C149" s="6">
        <f>C148*1.1</f>
        <v>20131.375000000011</v>
      </c>
      <c r="D149" s="49">
        <f>AVERAGE(C144:C148)*12</f>
        <v>183153</v>
      </c>
      <c r="E149" s="21">
        <v>6.54E-2</v>
      </c>
      <c r="F149" s="50">
        <f t="shared" si="0"/>
        <v>1316.5919250000006</v>
      </c>
      <c r="H149" s="11" t="s">
        <v>26</v>
      </c>
      <c r="I149" s="43">
        <v>0.32</v>
      </c>
      <c r="J149" s="34">
        <f>J144*I149</f>
        <v>85537.135068840056</v>
      </c>
    </row>
    <row r="150" spans="2:10" x14ac:dyDescent="0.2">
      <c r="B150" s="8" t="s">
        <v>47</v>
      </c>
      <c r="C150" s="6">
        <f>C149*1.1</f>
        <v>22144.512500000015</v>
      </c>
      <c r="D150" s="49">
        <f>AVERAGE(C144:C149)*12</f>
        <v>192890.25000000003</v>
      </c>
      <c r="E150" s="21">
        <v>6.54E-2</v>
      </c>
      <c r="F150" s="50">
        <f t="shared" si="0"/>
        <v>1448.2511175000011</v>
      </c>
      <c r="H150" s="11" t="s">
        <v>27</v>
      </c>
      <c r="I150" s="43">
        <v>0.15</v>
      </c>
      <c r="J150" s="34">
        <f>I150*J148</f>
        <v>12830.570260326009</v>
      </c>
    </row>
    <row r="151" spans="2:10" x14ac:dyDescent="0.2">
      <c r="B151" s="8" t="s">
        <v>48</v>
      </c>
      <c r="C151" s="6">
        <f>C150*1.1</f>
        <v>24358.963750000017</v>
      </c>
      <c r="D151" s="49">
        <f>AVERAGE(C144:C150)*12</f>
        <v>203296.52142857146</v>
      </c>
      <c r="E151" s="21">
        <v>6.54E-2</v>
      </c>
      <c r="F151" s="50">
        <f t="shared" si="0"/>
        <v>1593.076229250001</v>
      </c>
      <c r="H151" s="9" t="s">
        <v>29</v>
      </c>
      <c r="I151" s="43">
        <v>0.1</v>
      </c>
      <c r="J151" s="34"/>
    </row>
    <row r="152" spans="2:10" x14ac:dyDescent="0.2">
      <c r="B152" s="8" t="s">
        <v>49</v>
      </c>
      <c r="C152" s="6">
        <f>C151*1.1</f>
        <v>26794.860125000021</v>
      </c>
      <c r="D152" s="49">
        <f>AVERAGE(C144:C151)*12</f>
        <v>214422.90187500004</v>
      </c>
      <c r="E152" s="21">
        <v>6.54E-2</v>
      </c>
      <c r="F152" s="50">
        <f t="shared" si="0"/>
        <v>1752.3838521750013</v>
      </c>
      <c r="H152" s="9" t="s">
        <v>31</v>
      </c>
      <c r="I152" s="43">
        <v>0.09</v>
      </c>
      <c r="J152" s="34">
        <f>J149*I152</f>
        <v>7698.3421561956047</v>
      </c>
    </row>
    <row r="153" spans="2:10" x14ac:dyDescent="0.2">
      <c r="B153" s="8" t="s">
        <v>50</v>
      </c>
      <c r="C153" s="6">
        <f t="shared" ref="C146:C155" si="1">C152*1.1</f>
        <v>29474.346137500026</v>
      </c>
      <c r="D153" s="49">
        <f>AVERAGE(C144:C152)*12</f>
        <v>226324.61516666674</v>
      </c>
      <c r="E153" s="21">
        <v>6.54E-2</v>
      </c>
      <c r="F153" s="50">
        <f t="shared" si="0"/>
        <v>1927.6222373925018</v>
      </c>
      <c r="H153" s="9"/>
      <c r="I153" s="38"/>
      <c r="J153" s="34"/>
    </row>
    <row r="154" spans="2:10" x14ac:dyDescent="0.2">
      <c r="B154" s="8" t="s">
        <v>51</v>
      </c>
      <c r="C154" s="6">
        <f t="shared" si="1"/>
        <v>32421.780751250033</v>
      </c>
      <c r="D154" s="49">
        <f>AVERAGE(C144:C153)*12</f>
        <v>239061.36901500009</v>
      </c>
      <c r="E154" s="21">
        <v>6.54E-2</v>
      </c>
      <c r="F154" s="50">
        <f t="shared" si="0"/>
        <v>2120.3844611317522</v>
      </c>
      <c r="H154" s="9" t="s">
        <v>32</v>
      </c>
      <c r="I154" s="38"/>
      <c r="J154" s="34">
        <f>J145+J146+J147+J150+J152</f>
        <v>43650.669239817442</v>
      </c>
    </row>
    <row r="155" spans="2:10" x14ac:dyDescent="0.2">
      <c r="B155" s="8" t="s">
        <v>52</v>
      </c>
      <c r="C155" s="6">
        <f t="shared" si="1"/>
        <v>35663.958826375041</v>
      </c>
      <c r="D155" s="49">
        <f>AVERAGE(C144:C154)*12</f>
        <v>252697.73265136377</v>
      </c>
      <c r="E155" s="21">
        <v>6.54E-2</v>
      </c>
      <c r="F155" s="50">
        <f t="shared" si="0"/>
        <v>2332.4229072449275</v>
      </c>
      <c r="H155" s="9"/>
      <c r="I155" s="38"/>
      <c r="J155" s="34"/>
    </row>
    <row r="156" spans="2:10" x14ac:dyDescent="0.2">
      <c r="C156" s="49">
        <f>SUM(C144:C155)</f>
        <v>267303.54709012515</v>
      </c>
      <c r="D156" s="49">
        <f>AVERAGE(C144:C155)*12</f>
        <v>267303.54709012515</v>
      </c>
      <c r="F156" s="50">
        <f>SUM(F144:F155)</f>
        <v>15924.851479694185</v>
      </c>
      <c r="H156" s="9"/>
      <c r="I156" s="46"/>
      <c r="J156" s="34"/>
    </row>
    <row r="157" spans="2:10" x14ac:dyDescent="0.2">
      <c r="H157" s="11"/>
      <c r="I157" s="38"/>
      <c r="J157" s="34"/>
    </row>
    <row r="158" spans="2:10" x14ac:dyDescent="0.2">
      <c r="B158" s="8" t="s">
        <v>53</v>
      </c>
      <c r="F158" s="6">
        <f>F156</f>
        <v>15924.851479694185</v>
      </c>
      <c r="H158" s="11" t="s">
        <v>34</v>
      </c>
      <c r="I158" s="38"/>
      <c r="J158" s="34">
        <f>J154</f>
        <v>43650.669239817442</v>
      </c>
    </row>
    <row r="159" spans="2:10" x14ac:dyDescent="0.2">
      <c r="B159" s="1" t="s">
        <v>24</v>
      </c>
      <c r="F159" s="6">
        <f>J158</f>
        <v>43650.669239817442</v>
      </c>
      <c r="H159" s="11"/>
      <c r="I159" s="38"/>
      <c r="J159" s="34"/>
    </row>
    <row r="160" spans="2:10" x14ac:dyDescent="0.2">
      <c r="B160" s="1" t="s">
        <v>36</v>
      </c>
      <c r="F160" s="6">
        <f>F158-F159</f>
        <v>-27725.817760123256</v>
      </c>
      <c r="H160" s="11"/>
      <c r="I160" s="38"/>
      <c r="J160" s="34"/>
    </row>
    <row r="161" spans="2:15" x14ac:dyDescent="0.2">
      <c r="H161" s="41"/>
      <c r="I161" s="38"/>
      <c r="J161" s="48"/>
    </row>
    <row r="162" spans="2:15" x14ac:dyDescent="0.2">
      <c r="B162" s="99" t="s">
        <v>76</v>
      </c>
      <c r="C162" s="99"/>
      <c r="D162" s="99"/>
      <c r="E162" s="99"/>
      <c r="F162" s="99"/>
      <c r="G162" s="99"/>
    </row>
    <row r="163" spans="2:15" x14ac:dyDescent="0.2">
      <c r="B163" s="99"/>
      <c r="C163" s="99"/>
      <c r="D163" s="99"/>
      <c r="E163" s="99"/>
      <c r="F163" s="99"/>
      <c r="G163" s="99"/>
    </row>
    <row r="164" spans="2:15" x14ac:dyDescent="0.2">
      <c r="B164" s="51" t="s">
        <v>77</v>
      </c>
    </row>
    <row r="165" spans="2:15" ht="13.5" thickBot="1" x14ac:dyDescent="0.25"/>
    <row r="166" spans="2:15" ht="13.5" thickBot="1" x14ac:dyDescent="0.25">
      <c r="B166" s="52" t="s">
        <v>54</v>
      </c>
      <c r="C166" s="53" t="s">
        <v>55</v>
      </c>
      <c r="D166" s="53" t="s">
        <v>56</v>
      </c>
      <c r="F166" s="1" t="s">
        <v>78</v>
      </c>
      <c r="G166" s="1" t="s">
        <v>79</v>
      </c>
      <c r="H166" s="1" t="s">
        <v>80</v>
      </c>
      <c r="I166" s="1" t="s">
        <v>81</v>
      </c>
      <c r="J166" s="1" t="s">
        <v>15</v>
      </c>
      <c r="K166" s="1" t="s">
        <v>32</v>
      </c>
    </row>
    <row r="167" spans="2:15" x14ac:dyDescent="0.2">
      <c r="B167" s="54" t="s">
        <v>57</v>
      </c>
      <c r="C167" s="55">
        <v>15000</v>
      </c>
      <c r="D167" s="55">
        <v>60000</v>
      </c>
      <c r="F167" s="2">
        <f>C180</f>
        <v>195000</v>
      </c>
      <c r="G167" s="1">
        <f>F167/12</f>
        <v>16250</v>
      </c>
      <c r="H167" s="1">
        <f>F167/9</f>
        <v>21666.666666666668</v>
      </c>
      <c r="I167" s="2">
        <f>H167+G167+F167</f>
        <v>232916.66666666669</v>
      </c>
      <c r="J167" s="1">
        <f>I167*0.08</f>
        <v>18633.333333333336</v>
      </c>
      <c r="K167" s="2">
        <f>J167+I167</f>
        <v>251550.00000000003</v>
      </c>
      <c r="N167" s="2">
        <f>K167</f>
        <v>251550.00000000003</v>
      </c>
      <c r="O167" s="56">
        <f>N167/N168</f>
        <v>0.3726666666666667</v>
      </c>
    </row>
    <row r="168" spans="2:15" x14ac:dyDescent="0.2">
      <c r="B168" s="54" t="s">
        <v>58</v>
      </c>
      <c r="C168" s="55">
        <v>15000</v>
      </c>
      <c r="D168" s="55">
        <v>70000</v>
      </c>
      <c r="N168" s="2">
        <f>D180</f>
        <v>675000</v>
      </c>
    </row>
    <row r="169" spans="2:15" x14ac:dyDescent="0.2">
      <c r="B169" s="54" t="s">
        <v>59</v>
      </c>
      <c r="C169" s="55">
        <v>15000</v>
      </c>
      <c r="D169" s="55">
        <v>45000</v>
      </c>
    </row>
    <row r="170" spans="2:15" x14ac:dyDescent="0.2">
      <c r="B170" s="54" t="s">
        <v>60</v>
      </c>
      <c r="C170" s="55">
        <v>15000</v>
      </c>
      <c r="D170" s="55">
        <v>35000</v>
      </c>
    </row>
    <row r="171" spans="2:15" x14ac:dyDescent="0.2">
      <c r="B171" s="54" t="s">
        <v>61</v>
      </c>
      <c r="C171" s="55">
        <v>15000</v>
      </c>
      <c r="D171" s="55">
        <v>40000</v>
      </c>
      <c r="L171" s="1" t="s">
        <v>38</v>
      </c>
      <c r="N171" s="6">
        <f>D179</f>
        <v>65000</v>
      </c>
    </row>
    <row r="172" spans="2:15" x14ac:dyDescent="0.2">
      <c r="B172" s="54" t="s">
        <v>62</v>
      </c>
      <c r="C172" s="55">
        <v>30000</v>
      </c>
      <c r="D172" s="55">
        <v>60000</v>
      </c>
      <c r="L172" s="1" t="s">
        <v>168</v>
      </c>
      <c r="M172" s="21">
        <f>I190</f>
        <v>0.1056</v>
      </c>
      <c r="N172" s="6">
        <f>N171*M172</f>
        <v>6864</v>
      </c>
    </row>
    <row r="173" spans="2:15" x14ac:dyDescent="0.2">
      <c r="B173" s="54" t="s">
        <v>63</v>
      </c>
      <c r="C173" s="55">
        <v>15000</v>
      </c>
      <c r="D173" s="55">
        <v>50000</v>
      </c>
      <c r="L173" s="1" t="s">
        <v>169</v>
      </c>
      <c r="M173" s="21">
        <f>R190</f>
        <v>3.8399999999999997E-2</v>
      </c>
      <c r="N173" s="6">
        <f>N171*M173</f>
        <v>2496</v>
      </c>
    </row>
    <row r="174" spans="2:15" x14ac:dyDescent="0.2">
      <c r="B174" s="54" t="s">
        <v>64</v>
      </c>
      <c r="C174" s="55">
        <v>15000</v>
      </c>
      <c r="D174" s="55">
        <v>60000</v>
      </c>
      <c r="L174" s="1" t="s">
        <v>32</v>
      </c>
      <c r="N174" s="6">
        <f>N172+N173</f>
        <v>9360</v>
      </c>
    </row>
    <row r="175" spans="2:15" x14ac:dyDescent="0.2">
      <c r="B175" s="54" t="s">
        <v>65</v>
      </c>
      <c r="C175" s="55">
        <v>15000</v>
      </c>
      <c r="D175" s="55">
        <v>55000</v>
      </c>
    </row>
    <row r="176" spans="2:15" x14ac:dyDescent="0.2">
      <c r="B176" s="54" t="s">
        <v>66</v>
      </c>
      <c r="C176" s="55">
        <v>15000</v>
      </c>
      <c r="D176" s="55">
        <v>50000</v>
      </c>
    </row>
    <row r="177" spans="2:18" x14ac:dyDescent="0.2">
      <c r="B177" s="54" t="s">
        <v>67</v>
      </c>
      <c r="C177" s="55">
        <v>15000</v>
      </c>
      <c r="D177" s="55">
        <v>75000</v>
      </c>
    </row>
    <row r="178" spans="2:18" x14ac:dyDescent="0.2">
      <c r="B178" s="54" t="s">
        <v>68</v>
      </c>
      <c r="C178" s="55">
        <v>15000</v>
      </c>
      <c r="D178" s="55">
        <v>75000</v>
      </c>
    </row>
    <row r="179" spans="2:18" ht="13.5" thickBot="1" x14ac:dyDescent="0.25">
      <c r="B179" s="57" t="s">
        <v>57</v>
      </c>
      <c r="C179" s="58">
        <v>15000</v>
      </c>
      <c r="D179" s="58">
        <v>65000</v>
      </c>
    </row>
    <row r="180" spans="2:18" x14ac:dyDescent="0.2">
      <c r="C180" s="2">
        <f>SUM(C167:C178)</f>
        <v>195000</v>
      </c>
      <c r="D180" s="2">
        <f>SUM(D167:D178)</f>
        <v>675000</v>
      </c>
    </row>
    <row r="182" spans="2:18" x14ac:dyDescent="0.2">
      <c r="B182" s="59" t="s">
        <v>82</v>
      </c>
    </row>
    <row r="183" spans="2:18" ht="13.5" thickBot="1" x14ac:dyDescent="0.25">
      <c r="B183" s="59"/>
    </row>
    <row r="184" spans="2:18" ht="13.5" thickBot="1" x14ac:dyDescent="0.25">
      <c r="B184" s="92" t="s">
        <v>83</v>
      </c>
      <c r="C184" s="92" t="s">
        <v>84</v>
      </c>
      <c r="D184" s="60" t="s">
        <v>85</v>
      </c>
      <c r="E184" s="60" t="s">
        <v>86</v>
      </c>
      <c r="F184" s="60" t="s">
        <v>87</v>
      </c>
      <c r="G184" s="60" t="s">
        <v>88</v>
      </c>
      <c r="H184" s="60" t="s">
        <v>89</v>
      </c>
      <c r="I184" s="60" t="s">
        <v>90</v>
      </c>
      <c r="J184" s="61" t="s">
        <v>91</v>
      </c>
    </row>
    <row r="185" spans="2:18" ht="13.5" thickBot="1" x14ac:dyDescent="0.25">
      <c r="B185" s="93"/>
      <c r="C185" s="93"/>
      <c r="D185" s="62" t="s">
        <v>92</v>
      </c>
      <c r="E185" s="62" t="s">
        <v>93</v>
      </c>
      <c r="F185" s="62" t="s">
        <v>93</v>
      </c>
      <c r="G185" s="62" t="s">
        <v>93</v>
      </c>
      <c r="H185" s="62" t="s">
        <v>93</v>
      </c>
      <c r="I185" s="62" t="s">
        <v>93</v>
      </c>
      <c r="J185" s="63">
        <v>0.4</v>
      </c>
    </row>
    <row r="186" spans="2:18" ht="13.5" thickBot="1" x14ac:dyDescent="0.25">
      <c r="B186" s="94"/>
      <c r="C186" s="94"/>
      <c r="D186" s="62" t="s">
        <v>94</v>
      </c>
      <c r="E186" s="62" t="s">
        <v>95</v>
      </c>
      <c r="F186" s="62" t="s">
        <v>96</v>
      </c>
      <c r="G186" s="62" t="s">
        <v>97</v>
      </c>
      <c r="H186" s="62" t="s">
        <v>98</v>
      </c>
      <c r="I186" s="64" t="s">
        <v>99</v>
      </c>
      <c r="J186" s="3"/>
      <c r="L186" s="70" t="s">
        <v>83</v>
      </c>
      <c r="M186" s="71" t="s">
        <v>2</v>
      </c>
      <c r="N186" s="71" t="s">
        <v>161</v>
      </c>
      <c r="O186" s="71" t="s">
        <v>31</v>
      </c>
      <c r="P186" s="71" t="s">
        <v>162</v>
      </c>
      <c r="Q186" s="71" t="s">
        <v>163</v>
      </c>
      <c r="R186" s="71" t="s">
        <v>22</v>
      </c>
    </row>
    <row r="187" spans="2:18" ht="13.5" thickBot="1" x14ac:dyDescent="0.25">
      <c r="B187" s="65" t="s">
        <v>100</v>
      </c>
      <c r="C187" s="66">
        <v>0.17499999999999999</v>
      </c>
      <c r="D187" s="66">
        <v>0.157</v>
      </c>
      <c r="E187" s="66">
        <v>0.13700000000000001</v>
      </c>
      <c r="F187" s="66">
        <v>0.1182</v>
      </c>
      <c r="G187" s="66">
        <v>0.1047</v>
      </c>
      <c r="H187" s="66">
        <v>9.9699999999999997E-2</v>
      </c>
      <c r="I187" s="67">
        <v>8.7999999999999995E-2</v>
      </c>
      <c r="J187" s="66">
        <v>0.08</v>
      </c>
      <c r="L187" s="65" t="s">
        <v>100</v>
      </c>
      <c r="M187" s="66">
        <v>4.4999999999999998E-2</v>
      </c>
      <c r="N187" s="66">
        <v>0</v>
      </c>
      <c r="O187" s="66">
        <v>1.2200000000000001E-2</v>
      </c>
      <c r="P187" s="66">
        <v>1.2800000000000001E-2</v>
      </c>
      <c r="Q187" s="66">
        <v>0</v>
      </c>
      <c r="R187" s="66">
        <v>0.02</v>
      </c>
    </row>
    <row r="188" spans="2:18" ht="13.5" thickBot="1" x14ac:dyDescent="0.25">
      <c r="B188" s="65" t="s">
        <v>101</v>
      </c>
      <c r="C188" s="66">
        <v>0.17519999999999999</v>
      </c>
      <c r="D188" s="66">
        <v>0.1575</v>
      </c>
      <c r="E188" s="66">
        <v>0.13900000000000001</v>
      </c>
      <c r="F188" s="66">
        <v>0.126</v>
      </c>
      <c r="G188" s="66">
        <v>0.12330000000000001</v>
      </c>
      <c r="H188" s="66">
        <v>0.1072</v>
      </c>
      <c r="I188" s="67">
        <v>9.0999999999999998E-2</v>
      </c>
      <c r="J188" s="66">
        <v>8.48E-2</v>
      </c>
      <c r="L188" s="65" t="s">
        <v>101</v>
      </c>
      <c r="M188" s="66">
        <v>6.54E-2</v>
      </c>
      <c r="N188" s="66">
        <v>0</v>
      </c>
      <c r="O188" s="66">
        <v>1.84E-2</v>
      </c>
      <c r="P188" s="66">
        <v>1.9099999999999999E-2</v>
      </c>
      <c r="Q188" s="66">
        <v>0</v>
      </c>
      <c r="R188" s="66">
        <v>2.7900000000000001E-2</v>
      </c>
    </row>
    <row r="189" spans="2:18" ht="13.5" thickBot="1" x14ac:dyDescent="0.25">
      <c r="B189" s="65" t="s">
        <v>102</v>
      </c>
      <c r="C189" s="66">
        <v>0.17549999999999999</v>
      </c>
      <c r="D189" s="66">
        <v>0.1595</v>
      </c>
      <c r="E189" s="66">
        <v>0.14199999999999999</v>
      </c>
      <c r="F189" s="66">
        <v>0.129</v>
      </c>
      <c r="G189" s="66">
        <v>0.12640000000000001</v>
      </c>
      <c r="H189" s="66">
        <v>0.1111</v>
      </c>
      <c r="I189" s="67">
        <v>9.5799999999999996E-2</v>
      </c>
      <c r="J189" s="66">
        <v>9.0300000000000005E-2</v>
      </c>
      <c r="L189" s="65" t="s">
        <v>102</v>
      </c>
      <c r="M189" s="66">
        <v>7.6999999999999999E-2</v>
      </c>
      <c r="N189" s="66">
        <v>1.6000000000000001E-3</v>
      </c>
      <c r="O189" s="66">
        <v>1.8499999999999999E-2</v>
      </c>
      <c r="P189" s="66">
        <v>1.95E-2</v>
      </c>
      <c r="Q189" s="66">
        <v>2.3999999999999998E-3</v>
      </c>
      <c r="R189" s="66">
        <v>3.5000000000000003E-2</v>
      </c>
    </row>
    <row r="190" spans="2:18" ht="13.5" thickBot="1" x14ac:dyDescent="0.25">
      <c r="B190" s="68" t="s">
        <v>103</v>
      </c>
      <c r="C190" s="67">
        <v>0.17949999999999999</v>
      </c>
      <c r="D190" s="67">
        <v>0.16700000000000001</v>
      </c>
      <c r="E190" s="67">
        <v>0.15</v>
      </c>
      <c r="F190" s="67">
        <v>0.13700000000000001</v>
      </c>
      <c r="G190" s="67">
        <v>0.13450000000000001</v>
      </c>
      <c r="H190" s="67">
        <v>0.12</v>
      </c>
      <c r="I190" s="69">
        <v>0.1056</v>
      </c>
      <c r="J190" s="67">
        <v>9.3399999999999997E-2</v>
      </c>
      <c r="L190" s="65" t="s">
        <v>103</v>
      </c>
      <c r="M190" s="66">
        <v>8.4900000000000003E-2</v>
      </c>
      <c r="N190" s="66">
        <v>5.1999999999999998E-3</v>
      </c>
      <c r="O190" s="66">
        <v>1.8700000000000001E-2</v>
      </c>
      <c r="P190" s="66">
        <v>1.9900000000000001E-2</v>
      </c>
      <c r="Q190" s="66">
        <v>2.7000000000000001E-3</v>
      </c>
      <c r="R190" s="69">
        <v>3.8399999999999997E-2</v>
      </c>
    </row>
    <row r="191" spans="2:18" ht="13.5" thickBot="1" x14ac:dyDescent="0.25">
      <c r="B191" s="65" t="s">
        <v>104</v>
      </c>
      <c r="C191" s="66">
        <v>0.18149999999999999</v>
      </c>
      <c r="D191" s="66">
        <v>0.16950000000000001</v>
      </c>
      <c r="E191" s="66">
        <v>0.153</v>
      </c>
      <c r="F191" s="66">
        <v>0.14030000000000001</v>
      </c>
      <c r="G191" s="66">
        <v>0.1353</v>
      </c>
      <c r="H191" s="66">
        <v>0.124</v>
      </c>
      <c r="I191" s="66">
        <v>0.1104</v>
      </c>
      <c r="J191" s="66">
        <v>0.10059999999999999</v>
      </c>
      <c r="L191" s="65" t="s">
        <v>104</v>
      </c>
      <c r="M191" s="66">
        <v>8.9700000000000002E-2</v>
      </c>
      <c r="N191" s="66">
        <v>8.8999999999999999E-3</v>
      </c>
      <c r="O191" s="66">
        <v>1.89E-2</v>
      </c>
      <c r="P191" s="66">
        <v>2.0299999999999999E-2</v>
      </c>
      <c r="Q191" s="66">
        <v>2.8999999999999998E-3</v>
      </c>
      <c r="R191" s="66">
        <v>3.8699999999999998E-2</v>
      </c>
    </row>
    <row r="192" spans="2:18" ht="13.5" thickBot="1" x14ac:dyDescent="0.25">
      <c r="B192" s="65" t="s">
        <v>105</v>
      </c>
      <c r="C192" s="66">
        <v>0.1845</v>
      </c>
      <c r="D192" s="66">
        <v>0.17199999999999999</v>
      </c>
      <c r="E192" s="66">
        <v>0.154</v>
      </c>
      <c r="F192" s="66">
        <v>0.14099999999999999</v>
      </c>
      <c r="G192" s="66">
        <v>0.13600000000000001</v>
      </c>
      <c r="H192" s="66">
        <v>0.126</v>
      </c>
      <c r="I192" s="66">
        <v>0.11600000000000001</v>
      </c>
      <c r="J192" s="66">
        <v>0.106</v>
      </c>
      <c r="L192" s="65" t="s">
        <v>105</v>
      </c>
      <c r="M192" s="66">
        <v>9.7799999999999998E-2</v>
      </c>
      <c r="N192" s="66">
        <v>1.2500000000000001E-2</v>
      </c>
      <c r="O192" s="66">
        <v>1.9099999999999999E-2</v>
      </c>
      <c r="P192" s="66">
        <v>2.07E-2</v>
      </c>
      <c r="Q192" s="66">
        <v>3.2000000000000002E-3</v>
      </c>
      <c r="R192" s="66">
        <v>4.2299999999999997E-2</v>
      </c>
    </row>
    <row r="193" spans="2:18" ht="13.5" thickBot="1" x14ac:dyDescent="0.25">
      <c r="B193" s="65" t="s">
        <v>106</v>
      </c>
      <c r="C193" s="66">
        <v>0.1855</v>
      </c>
      <c r="D193" s="66">
        <v>0.17299999999999999</v>
      </c>
      <c r="E193" s="66">
        <v>0.155</v>
      </c>
      <c r="F193" s="66">
        <v>0.1411</v>
      </c>
      <c r="G193" s="66">
        <v>0.1368</v>
      </c>
      <c r="H193" s="66">
        <v>0.1268</v>
      </c>
      <c r="I193" s="66">
        <v>0.1168</v>
      </c>
      <c r="J193" s="66">
        <v>0.10680000000000001</v>
      </c>
      <c r="L193" s="65" t="s">
        <v>106</v>
      </c>
      <c r="M193" s="66">
        <v>0.1026</v>
      </c>
      <c r="N193" s="66">
        <v>1.6199999999999999E-2</v>
      </c>
      <c r="O193" s="66">
        <v>1.9300000000000001E-2</v>
      </c>
      <c r="P193" s="66">
        <v>2.1100000000000001E-2</v>
      </c>
      <c r="Q193" s="66">
        <v>3.3999999999999998E-3</v>
      </c>
      <c r="R193" s="66">
        <v>4.2599999999999999E-2</v>
      </c>
    </row>
    <row r="194" spans="2:18" ht="13.5" thickBot="1" x14ac:dyDescent="0.25">
      <c r="B194" s="65" t="s">
        <v>107</v>
      </c>
      <c r="C194" s="66">
        <v>0.1862</v>
      </c>
      <c r="D194" s="66">
        <v>0.17319999999999999</v>
      </c>
      <c r="E194" s="66">
        <v>0.156</v>
      </c>
      <c r="F194" s="66">
        <v>0.14119999999999999</v>
      </c>
      <c r="G194" s="66">
        <v>0.13689999999999999</v>
      </c>
      <c r="H194" s="66">
        <v>0.12690000000000001</v>
      </c>
      <c r="I194" s="66">
        <v>0.1169</v>
      </c>
      <c r="J194" s="66">
        <v>0.1069</v>
      </c>
      <c r="L194" s="65" t="s">
        <v>107</v>
      </c>
      <c r="M194" s="66">
        <v>0.1076</v>
      </c>
      <c r="N194" s="66">
        <v>0.02</v>
      </c>
      <c r="O194" s="66">
        <v>1.95E-2</v>
      </c>
      <c r="P194" s="66">
        <v>2.1499999999999998E-2</v>
      </c>
      <c r="Q194" s="66">
        <v>3.5000000000000001E-3</v>
      </c>
      <c r="R194" s="66">
        <v>4.3099999999999999E-2</v>
      </c>
    </row>
    <row r="195" spans="2:18" ht="13.5" thickBot="1" x14ac:dyDescent="0.25">
      <c r="B195" s="65" t="s">
        <v>108</v>
      </c>
      <c r="C195" s="66">
        <v>0.18720000000000001</v>
      </c>
      <c r="D195" s="66">
        <v>0.17419999999999999</v>
      </c>
      <c r="E195" s="66">
        <v>0.157</v>
      </c>
      <c r="F195" s="66">
        <v>0.14130000000000001</v>
      </c>
      <c r="G195" s="66">
        <v>0.14080000000000001</v>
      </c>
      <c r="H195" s="66">
        <v>0.1308</v>
      </c>
      <c r="I195" s="66">
        <v>0.1208</v>
      </c>
      <c r="J195" s="66">
        <v>0.1108</v>
      </c>
      <c r="L195" s="65" t="s">
        <v>108</v>
      </c>
      <c r="M195" s="66">
        <v>0.11509999999999999</v>
      </c>
      <c r="N195" s="66">
        <v>2.3699999999999999E-2</v>
      </c>
      <c r="O195" s="66">
        <v>1.9699999999999999E-2</v>
      </c>
      <c r="P195" s="66">
        <v>2.1899999999999999E-2</v>
      </c>
      <c r="Q195" s="66">
        <v>3.7000000000000002E-3</v>
      </c>
      <c r="R195" s="66">
        <v>4.6100000000000002E-2</v>
      </c>
    </row>
    <row r="196" spans="2:18" ht="13.5" thickBot="1" x14ac:dyDescent="0.25">
      <c r="B196" s="65" t="s">
        <v>109</v>
      </c>
      <c r="C196" s="66">
        <v>0.18859999999999999</v>
      </c>
      <c r="D196" s="66">
        <v>0.17560000000000001</v>
      </c>
      <c r="E196" s="66">
        <v>0.158</v>
      </c>
      <c r="F196" s="66">
        <v>0.1414</v>
      </c>
      <c r="G196" s="66">
        <v>0.1409</v>
      </c>
      <c r="H196" s="66">
        <v>0.13089999999999999</v>
      </c>
      <c r="I196" s="66">
        <v>0.12089999999999999</v>
      </c>
      <c r="J196" s="66">
        <v>0.1109</v>
      </c>
      <c r="L196" s="65" t="s">
        <v>109</v>
      </c>
      <c r="M196" s="66">
        <v>0.12</v>
      </c>
      <c r="N196" s="66">
        <v>2.7400000000000001E-2</v>
      </c>
      <c r="O196" s="66">
        <v>0.02</v>
      </c>
      <c r="P196" s="66">
        <v>2.23E-2</v>
      </c>
      <c r="Q196" s="66">
        <v>3.8E-3</v>
      </c>
      <c r="R196" s="66">
        <v>4.65E-2</v>
      </c>
    </row>
    <row r="197" spans="2:18" ht="13.5" thickBot="1" x14ac:dyDescent="0.25">
      <c r="B197" s="65" t="s">
        <v>110</v>
      </c>
      <c r="C197" s="66">
        <v>0.18959999999999999</v>
      </c>
      <c r="D197" s="66">
        <v>0.17660000000000001</v>
      </c>
      <c r="E197" s="66">
        <v>0.159</v>
      </c>
      <c r="F197" s="66">
        <v>0.1449</v>
      </c>
      <c r="G197" s="66">
        <v>0.14449999999999999</v>
      </c>
      <c r="H197" s="66">
        <v>0.1361</v>
      </c>
      <c r="I197" s="66">
        <v>0.1278</v>
      </c>
      <c r="J197" s="66">
        <v>0.1187</v>
      </c>
      <c r="L197" s="65" t="s">
        <v>110</v>
      </c>
      <c r="M197" s="66">
        <v>0.128</v>
      </c>
      <c r="N197" s="66">
        <v>3.1199999999999999E-2</v>
      </c>
      <c r="O197" s="66">
        <v>2.01E-2</v>
      </c>
      <c r="P197" s="66">
        <v>2.2700000000000001E-2</v>
      </c>
      <c r="Q197" s="66">
        <v>4.0000000000000001E-3</v>
      </c>
      <c r="R197" s="66">
        <v>0.05</v>
      </c>
    </row>
    <row r="198" spans="2:18" ht="13.5" thickBot="1" x14ac:dyDescent="0.25">
      <c r="B198" s="65" t="s">
        <v>111</v>
      </c>
      <c r="C198" s="66">
        <v>0.19059999999999999</v>
      </c>
      <c r="D198" s="66">
        <v>0.17760000000000001</v>
      </c>
      <c r="E198" s="66">
        <v>0.16</v>
      </c>
      <c r="F198" s="66">
        <v>0.1467</v>
      </c>
      <c r="G198" s="66">
        <v>0.1464</v>
      </c>
      <c r="H198" s="66">
        <v>0.1389</v>
      </c>
      <c r="I198" s="66">
        <v>0.13150000000000001</v>
      </c>
      <c r="J198" s="66">
        <v>0.12280000000000001</v>
      </c>
      <c r="L198" s="65" t="s">
        <v>111</v>
      </c>
      <c r="M198" s="66">
        <v>0.13250000000000001</v>
      </c>
      <c r="N198" s="66">
        <v>3.49E-2</v>
      </c>
      <c r="O198" s="66">
        <v>2.0299999999999999E-2</v>
      </c>
      <c r="P198" s="66">
        <v>2.3099999999999999E-2</v>
      </c>
      <c r="Q198" s="66">
        <v>4.1999999999999997E-3</v>
      </c>
      <c r="R198" s="66">
        <v>0.05</v>
      </c>
    </row>
    <row r="199" spans="2:18" ht="13.5" thickBot="1" x14ac:dyDescent="0.25">
      <c r="B199" s="65" t="s">
        <v>112</v>
      </c>
      <c r="C199" s="66">
        <v>0.19259999999999999</v>
      </c>
      <c r="D199" s="66">
        <v>0.17960000000000001</v>
      </c>
      <c r="E199" s="66">
        <v>0.16200000000000001</v>
      </c>
      <c r="F199" s="66">
        <v>0.14860000000000001</v>
      </c>
      <c r="G199" s="66">
        <v>0.1482</v>
      </c>
      <c r="H199" s="66">
        <v>0.14169999999999999</v>
      </c>
      <c r="I199" s="66">
        <v>0.1351</v>
      </c>
      <c r="J199" s="66">
        <v>0.1268</v>
      </c>
      <c r="L199" s="65" t="s">
        <v>112</v>
      </c>
      <c r="M199" s="66">
        <v>0.13700000000000001</v>
      </c>
      <c r="N199" s="66">
        <v>3.8600000000000002E-2</v>
      </c>
      <c r="O199" s="66">
        <v>2.0500000000000001E-2</v>
      </c>
      <c r="P199" s="66">
        <v>2.35E-2</v>
      </c>
      <c r="Q199" s="66">
        <v>4.4000000000000003E-3</v>
      </c>
      <c r="R199" s="66">
        <v>0.05</v>
      </c>
    </row>
    <row r="200" spans="2:18" ht="13.5" thickBot="1" x14ac:dyDescent="0.25">
      <c r="B200" s="65" t="s">
        <v>113</v>
      </c>
      <c r="C200" s="66">
        <v>0.1956</v>
      </c>
      <c r="D200" s="66">
        <v>0.183</v>
      </c>
      <c r="E200" s="66">
        <v>0.16500000000000001</v>
      </c>
      <c r="F200" s="66">
        <v>0.15459999999999999</v>
      </c>
      <c r="G200" s="66">
        <v>0.15179999999999999</v>
      </c>
      <c r="H200" s="66">
        <v>0.14610000000000001</v>
      </c>
      <c r="I200" s="66">
        <v>0.1404</v>
      </c>
      <c r="J200" s="66">
        <v>0.1326</v>
      </c>
      <c r="L200" s="65" t="s">
        <v>113</v>
      </c>
      <c r="M200" s="66">
        <v>0.14149999999999999</v>
      </c>
      <c r="N200" s="66">
        <v>4.2299999999999997E-2</v>
      </c>
      <c r="O200" s="66">
        <v>2.07E-2</v>
      </c>
      <c r="P200" s="66">
        <v>2.3900000000000001E-2</v>
      </c>
      <c r="Q200" s="66">
        <v>4.5999999999999999E-3</v>
      </c>
      <c r="R200" s="66">
        <v>0.05</v>
      </c>
    </row>
    <row r="201" spans="2:18" ht="13.5" thickBot="1" x14ac:dyDescent="0.25">
      <c r="B201" s="65" t="s">
        <v>114</v>
      </c>
      <c r="C201" s="66">
        <v>0.20699999999999999</v>
      </c>
      <c r="D201" s="66">
        <v>0.193</v>
      </c>
      <c r="E201" s="66">
        <v>0.17449999999999999</v>
      </c>
      <c r="F201" s="66">
        <v>0.16239999999999999</v>
      </c>
      <c r="G201" s="66">
        <v>0.16</v>
      </c>
      <c r="H201" s="66">
        <v>0.1552</v>
      </c>
      <c r="I201" s="66">
        <v>0.15029999999999999</v>
      </c>
      <c r="J201" s="66">
        <v>0.1429</v>
      </c>
      <c r="L201" s="65" t="s">
        <v>114</v>
      </c>
      <c r="M201" s="66">
        <v>0.14599999999999999</v>
      </c>
      <c r="N201" s="66">
        <v>4.5999999999999999E-2</v>
      </c>
      <c r="O201" s="66">
        <v>2.1000000000000001E-2</v>
      </c>
      <c r="P201" s="66">
        <v>2.4299999999999999E-2</v>
      </c>
      <c r="Q201" s="66">
        <v>4.7000000000000002E-3</v>
      </c>
      <c r="R201" s="66">
        <v>0.05</v>
      </c>
    </row>
    <row r="202" spans="2:18" ht="13.5" thickBot="1" x14ac:dyDescent="0.25">
      <c r="B202" s="65" t="s">
        <v>115</v>
      </c>
      <c r="C202" s="66">
        <v>0.21199999999999999</v>
      </c>
      <c r="D202" s="66">
        <v>0.2</v>
      </c>
      <c r="E202" s="66">
        <v>0.182</v>
      </c>
      <c r="F202" s="66">
        <v>0.1691</v>
      </c>
      <c r="G202" s="66">
        <v>0.16719999999999999</v>
      </c>
      <c r="H202" s="66">
        <v>0.16320000000000001</v>
      </c>
      <c r="I202" s="66">
        <v>0.1593</v>
      </c>
      <c r="J202" s="66">
        <v>0.15229999999999999</v>
      </c>
      <c r="L202" s="65" t="s">
        <v>115</v>
      </c>
      <c r="M202" s="66">
        <v>0.15049999999999999</v>
      </c>
      <c r="N202" s="66">
        <v>4.9000000000000002E-2</v>
      </c>
      <c r="O202" s="66">
        <v>2.1899999999999999E-2</v>
      </c>
      <c r="P202" s="66">
        <v>2.47E-2</v>
      </c>
      <c r="Q202" s="66">
        <v>4.8999999999999998E-3</v>
      </c>
      <c r="R202" s="66">
        <v>0.05</v>
      </c>
    </row>
    <row r="203" spans="2:18" ht="13.5" thickBot="1" x14ac:dyDescent="0.25">
      <c r="B203" s="65" t="s">
        <v>116</v>
      </c>
      <c r="C203" s="66">
        <v>0.217</v>
      </c>
      <c r="D203" s="66">
        <v>0.20499999999999999</v>
      </c>
      <c r="E203" s="66">
        <v>0.187</v>
      </c>
      <c r="F203" s="66">
        <v>0.17399999999999999</v>
      </c>
      <c r="G203" s="66">
        <v>0.17130000000000001</v>
      </c>
      <c r="H203" s="66">
        <v>0.16819999999999999</v>
      </c>
      <c r="I203" s="66">
        <v>0.1638</v>
      </c>
      <c r="J203" s="66">
        <v>0.16170000000000001</v>
      </c>
      <c r="L203" s="65" t="s">
        <v>116</v>
      </c>
      <c r="M203" s="66">
        <v>0.155</v>
      </c>
      <c r="N203" s="66">
        <v>5.21E-2</v>
      </c>
      <c r="O203" s="66">
        <v>2.2700000000000001E-2</v>
      </c>
      <c r="P203" s="66">
        <v>2.5100000000000001E-2</v>
      </c>
      <c r="Q203" s="66">
        <v>5.1000000000000004E-3</v>
      </c>
      <c r="R203" s="66">
        <v>0.05</v>
      </c>
    </row>
    <row r="204" spans="2:18" ht="13.5" thickBot="1" x14ac:dyDescent="0.25">
      <c r="B204" s="65" t="s">
        <v>117</v>
      </c>
      <c r="C204" s="66">
        <v>0.222</v>
      </c>
      <c r="D204" s="66">
        <v>0.20899999999999999</v>
      </c>
      <c r="E204" s="66">
        <v>0.191</v>
      </c>
      <c r="F204" s="66">
        <v>0.17799999999999999</v>
      </c>
      <c r="G204" s="66">
        <v>0.17549999999999999</v>
      </c>
      <c r="H204" s="66">
        <v>0.17219999999999999</v>
      </c>
      <c r="I204" s="66">
        <v>0.16819999999999999</v>
      </c>
      <c r="J204" s="66">
        <v>0.1651</v>
      </c>
      <c r="L204" s="65" t="s">
        <v>117</v>
      </c>
      <c r="M204" s="66">
        <v>0.1595</v>
      </c>
      <c r="N204" s="66">
        <v>5.5100000000000003E-2</v>
      </c>
      <c r="O204" s="66">
        <v>2.3599999999999999E-2</v>
      </c>
      <c r="P204" s="66">
        <v>2.5499999999999998E-2</v>
      </c>
      <c r="Q204" s="66">
        <v>5.3E-3</v>
      </c>
      <c r="R204" s="66">
        <v>0.05</v>
      </c>
    </row>
    <row r="205" spans="2:18" ht="13.5" thickBot="1" x14ac:dyDescent="0.25">
      <c r="B205" s="65" t="s">
        <v>118</v>
      </c>
      <c r="C205" s="66">
        <v>0.22500000000000001</v>
      </c>
      <c r="D205" s="66">
        <v>0.21299999999999999</v>
      </c>
      <c r="E205" s="66">
        <v>0.19500000000000001</v>
      </c>
      <c r="F205" s="66">
        <v>0.182</v>
      </c>
      <c r="G205" s="66">
        <v>0.1797</v>
      </c>
      <c r="H205" s="66">
        <v>0.1744</v>
      </c>
      <c r="I205" s="66">
        <v>0.1721</v>
      </c>
      <c r="J205" s="66">
        <v>0.1694</v>
      </c>
      <c r="L205" s="65" t="s">
        <v>118</v>
      </c>
      <c r="M205" s="66">
        <v>0.16400000000000001</v>
      </c>
      <c r="N205" s="66">
        <v>5.8099999999999999E-2</v>
      </c>
      <c r="O205" s="66">
        <v>2.4500000000000001E-2</v>
      </c>
      <c r="P205" s="66">
        <v>2.5899999999999999E-2</v>
      </c>
      <c r="Q205" s="66">
        <v>5.4999999999999997E-3</v>
      </c>
      <c r="R205" s="66">
        <v>0.05</v>
      </c>
    </row>
    <row r="206" spans="2:18" ht="13.5" thickBot="1" x14ac:dyDescent="0.25">
      <c r="B206" s="65" t="s">
        <v>119</v>
      </c>
      <c r="C206" s="66">
        <v>0.22900000000000001</v>
      </c>
      <c r="D206" s="66">
        <v>0.218</v>
      </c>
      <c r="E206" s="66">
        <v>0.2</v>
      </c>
      <c r="F206" s="66">
        <v>0.186</v>
      </c>
      <c r="G206" s="66">
        <v>0.184</v>
      </c>
      <c r="H206" s="66">
        <v>0.17849999999999999</v>
      </c>
      <c r="I206" s="66">
        <v>0.17599999999999999</v>
      </c>
      <c r="J206" s="66">
        <v>0.17180000000000001</v>
      </c>
      <c r="L206" s="65" t="s">
        <v>119</v>
      </c>
      <c r="M206" s="66">
        <v>0.16850000000000001</v>
      </c>
      <c r="N206" s="66">
        <v>6.1199999999999997E-2</v>
      </c>
      <c r="O206" s="66">
        <v>2.53E-2</v>
      </c>
      <c r="P206" s="66">
        <v>2.63E-2</v>
      </c>
      <c r="Q206" s="66">
        <v>5.7000000000000002E-3</v>
      </c>
      <c r="R206" s="66">
        <v>0.05</v>
      </c>
    </row>
    <row r="207" spans="2:18" x14ac:dyDescent="0.2">
      <c r="B207" s="59"/>
    </row>
    <row r="208" spans="2:18" x14ac:dyDescent="0.2">
      <c r="B208" s="59" t="s">
        <v>120</v>
      </c>
    </row>
    <row r="210" spans="2:11" x14ac:dyDescent="0.2">
      <c r="B210" s="100" t="s">
        <v>170</v>
      </c>
      <c r="C210" s="100"/>
      <c r="D210" s="100"/>
      <c r="E210" s="100"/>
    </row>
    <row r="211" spans="2:11" ht="25.5" customHeight="1" x14ac:dyDescent="0.2">
      <c r="B211" s="100"/>
      <c r="C211" s="100"/>
      <c r="D211" s="100"/>
      <c r="E211" s="100"/>
    </row>
    <row r="212" spans="2:11" ht="13.5" thickBot="1" x14ac:dyDescent="0.25">
      <c r="B212" s="1" t="s">
        <v>174</v>
      </c>
    </row>
    <row r="213" spans="2:11" ht="26.25" thickBot="1" x14ac:dyDescent="0.25">
      <c r="B213" s="72" t="s">
        <v>54</v>
      </c>
      <c r="C213" s="73" t="s">
        <v>171</v>
      </c>
      <c r="D213" s="73" t="s">
        <v>172</v>
      </c>
      <c r="E213" s="53" t="s">
        <v>173</v>
      </c>
      <c r="J213" s="1" t="s">
        <v>211</v>
      </c>
    </row>
    <row r="214" spans="2:11" ht="13.5" thickBot="1" x14ac:dyDescent="0.25">
      <c r="B214" s="74" t="s">
        <v>57</v>
      </c>
      <c r="C214" s="75">
        <v>20000</v>
      </c>
      <c r="D214" s="75">
        <v>30000</v>
      </c>
      <c r="E214" s="58">
        <v>50000</v>
      </c>
      <c r="H214" s="1" t="s">
        <v>208</v>
      </c>
      <c r="I214" s="2">
        <f>C226</f>
        <v>20000</v>
      </c>
      <c r="J214" s="21">
        <f>C239</f>
        <v>8.3599999999999994E-2</v>
      </c>
      <c r="K214" s="6">
        <f>I214*J214</f>
        <v>1671.9999999999998</v>
      </c>
    </row>
    <row r="215" spans="2:11" ht="13.5" thickBot="1" x14ac:dyDescent="0.25">
      <c r="B215" s="74" t="s">
        <v>58</v>
      </c>
      <c r="C215" s="75">
        <v>20000</v>
      </c>
      <c r="D215" s="75">
        <v>20000</v>
      </c>
      <c r="E215" s="58">
        <v>40000</v>
      </c>
      <c r="H215" s="1" t="s">
        <v>209</v>
      </c>
      <c r="I215" s="2">
        <f>D226</f>
        <v>30000</v>
      </c>
      <c r="J215" s="21">
        <f>M239</f>
        <v>8.8599999999999998E-2</v>
      </c>
      <c r="K215" s="6">
        <f t="shared" ref="K215:K216" si="2">I215*J215</f>
        <v>2658</v>
      </c>
    </row>
    <row r="216" spans="2:11" ht="13.5" thickBot="1" x14ac:dyDescent="0.25">
      <c r="B216" s="74" t="s">
        <v>59</v>
      </c>
      <c r="C216" s="75">
        <v>20000</v>
      </c>
      <c r="D216" s="75">
        <v>30000</v>
      </c>
      <c r="E216" s="58">
        <v>50000</v>
      </c>
      <c r="H216" s="1" t="s">
        <v>210</v>
      </c>
      <c r="I216" s="2">
        <f>E226</f>
        <v>50000</v>
      </c>
      <c r="J216" s="21">
        <f>C263</f>
        <v>0.12540000000000001</v>
      </c>
      <c r="K216" s="6">
        <f t="shared" si="2"/>
        <v>6270.0000000000009</v>
      </c>
    </row>
    <row r="217" spans="2:11" ht="13.5" thickBot="1" x14ac:dyDescent="0.25">
      <c r="B217" s="74" t="s">
        <v>60</v>
      </c>
      <c r="C217" s="75">
        <v>30000</v>
      </c>
      <c r="D217" s="75">
        <v>30000</v>
      </c>
      <c r="E217" s="58">
        <v>60000</v>
      </c>
      <c r="I217" s="6">
        <f>SUM(I214:I216)</f>
        <v>100000</v>
      </c>
      <c r="J217" s="21">
        <f>K217/I217</f>
        <v>0.106</v>
      </c>
      <c r="K217" s="6">
        <f>SUM(K214:K216)</f>
        <v>10600</v>
      </c>
    </row>
    <row r="218" spans="2:11" ht="13.5" thickBot="1" x14ac:dyDescent="0.25">
      <c r="B218" s="74" t="s">
        <v>61</v>
      </c>
      <c r="C218" s="75">
        <v>10000</v>
      </c>
      <c r="D218" s="75">
        <v>40000</v>
      </c>
      <c r="E218" s="58">
        <v>50000</v>
      </c>
    </row>
    <row r="219" spans="2:11" ht="13.5" thickBot="1" x14ac:dyDescent="0.25">
      <c r="B219" s="74" t="s">
        <v>62</v>
      </c>
      <c r="C219" s="75">
        <v>30000</v>
      </c>
      <c r="D219" s="75">
        <v>40000</v>
      </c>
      <c r="E219" s="58">
        <v>70000</v>
      </c>
    </row>
    <row r="220" spans="2:11" ht="13.5" thickBot="1" x14ac:dyDescent="0.25">
      <c r="B220" s="74" t="s">
        <v>63</v>
      </c>
      <c r="C220" s="75">
        <v>20000</v>
      </c>
      <c r="D220" s="75">
        <v>30000</v>
      </c>
      <c r="E220" s="58">
        <v>50000</v>
      </c>
    </row>
    <row r="221" spans="2:11" ht="13.5" thickBot="1" x14ac:dyDescent="0.25">
      <c r="B221" s="74" t="s">
        <v>64</v>
      </c>
      <c r="C221" s="75">
        <v>10000</v>
      </c>
      <c r="D221" s="75">
        <v>20000</v>
      </c>
      <c r="E221" s="58">
        <v>30000</v>
      </c>
    </row>
    <row r="222" spans="2:11" ht="13.5" thickBot="1" x14ac:dyDescent="0.25">
      <c r="B222" s="74" t="s">
        <v>65</v>
      </c>
      <c r="C222" s="75">
        <v>20000</v>
      </c>
      <c r="D222" s="75">
        <v>30000</v>
      </c>
      <c r="E222" s="58">
        <v>50000</v>
      </c>
    </row>
    <row r="223" spans="2:11" ht="13.5" thickBot="1" x14ac:dyDescent="0.25">
      <c r="B223" s="74" t="s">
        <v>66</v>
      </c>
      <c r="C223" s="75">
        <v>10000</v>
      </c>
      <c r="D223" s="75">
        <v>40000</v>
      </c>
      <c r="E223" s="58">
        <v>50000</v>
      </c>
    </row>
    <row r="224" spans="2:11" ht="13.5" thickBot="1" x14ac:dyDescent="0.25">
      <c r="B224" s="74" t="s">
        <v>67</v>
      </c>
      <c r="C224" s="75">
        <v>20000</v>
      </c>
      <c r="D224" s="75">
        <v>30000</v>
      </c>
      <c r="E224" s="58">
        <v>50000</v>
      </c>
    </row>
    <row r="225" spans="2:20" ht="13.5" thickBot="1" x14ac:dyDescent="0.25">
      <c r="B225" s="74" t="s">
        <v>68</v>
      </c>
      <c r="C225" s="75">
        <v>20000</v>
      </c>
      <c r="D225" s="75">
        <v>30000</v>
      </c>
      <c r="E225" s="58">
        <v>50000</v>
      </c>
    </row>
    <row r="226" spans="2:20" ht="13.5" thickBot="1" x14ac:dyDescent="0.25">
      <c r="B226" s="101" t="s">
        <v>57</v>
      </c>
      <c r="C226" s="102">
        <v>20000</v>
      </c>
      <c r="D226" s="102">
        <v>30000</v>
      </c>
      <c r="E226" s="103">
        <v>50000</v>
      </c>
    </row>
    <row r="227" spans="2:20" x14ac:dyDescent="0.2">
      <c r="B227" s="16"/>
      <c r="C227" s="2">
        <f>SUM(C214:C225)</f>
        <v>230000</v>
      </c>
      <c r="D227" s="2">
        <f t="shared" ref="D227:E227" si="3">SUM(D214:D225)</f>
        <v>370000</v>
      </c>
      <c r="E227" s="2">
        <f t="shared" si="3"/>
        <v>600000</v>
      </c>
      <c r="F227" s="2">
        <f>SUM(C227:E227)</f>
        <v>1200000</v>
      </c>
    </row>
    <row r="230" spans="2:20" ht="13.5" thickBot="1" x14ac:dyDescent="0.25">
      <c r="B230" s="76" t="s">
        <v>175</v>
      </c>
      <c r="L230" s="76" t="s">
        <v>205</v>
      </c>
    </row>
    <row r="231" spans="2:20" ht="13.5" thickBot="1" x14ac:dyDescent="0.25">
      <c r="B231" s="89" t="s">
        <v>176</v>
      </c>
      <c r="C231" s="89" t="s">
        <v>177</v>
      </c>
      <c r="D231" s="89" t="s">
        <v>178</v>
      </c>
      <c r="E231" s="89" t="s">
        <v>179</v>
      </c>
      <c r="F231" s="89" t="s">
        <v>180</v>
      </c>
      <c r="G231" s="77" t="s">
        <v>181</v>
      </c>
      <c r="H231" s="89" t="s">
        <v>183</v>
      </c>
      <c r="I231" s="89" t="s">
        <v>184</v>
      </c>
      <c r="L231" s="76"/>
    </row>
    <row r="232" spans="2:20" ht="13.5" thickBot="1" x14ac:dyDescent="0.25">
      <c r="B232" s="90"/>
      <c r="C232" s="90"/>
      <c r="D232" s="90"/>
      <c r="E232" s="90"/>
      <c r="F232" s="90"/>
      <c r="G232" s="78" t="s">
        <v>182</v>
      </c>
      <c r="H232" s="90"/>
      <c r="I232" s="90"/>
      <c r="L232" s="70" t="s">
        <v>176</v>
      </c>
      <c r="M232" s="71" t="s">
        <v>177</v>
      </c>
      <c r="N232" s="71" t="s">
        <v>178</v>
      </c>
      <c r="O232" s="71" t="s">
        <v>179</v>
      </c>
      <c r="P232" s="71" t="s">
        <v>180</v>
      </c>
      <c r="Q232" s="71" t="s">
        <v>206</v>
      </c>
      <c r="R232" s="71" t="s">
        <v>183</v>
      </c>
      <c r="S232" s="71" t="s">
        <v>184</v>
      </c>
      <c r="T232" s="71" t="s">
        <v>207</v>
      </c>
    </row>
    <row r="233" spans="2:20" ht="13.5" thickBot="1" x14ac:dyDescent="0.25">
      <c r="B233" s="65" t="s">
        <v>185</v>
      </c>
      <c r="C233" s="66">
        <v>0.04</v>
      </c>
      <c r="D233" s="78">
        <v>0</v>
      </c>
      <c r="E233" s="78">
        <v>0</v>
      </c>
      <c r="F233" s="78">
        <v>0</v>
      </c>
      <c r="G233" s="78">
        <v>0</v>
      </c>
      <c r="H233" s="78">
        <v>2.8000000000000001E-2</v>
      </c>
      <c r="I233" s="78">
        <v>1.2999999999999999E-2</v>
      </c>
      <c r="L233" s="65" t="s">
        <v>185</v>
      </c>
      <c r="M233" s="78">
        <v>4.4999999999999998E-2</v>
      </c>
      <c r="N233" s="78">
        <v>0</v>
      </c>
      <c r="O233" s="78">
        <v>0</v>
      </c>
      <c r="P233" s="78">
        <v>0</v>
      </c>
      <c r="Q233" s="78">
        <v>0</v>
      </c>
      <c r="R233" s="78">
        <v>2.8000000000000001E-2</v>
      </c>
      <c r="S233" s="78">
        <v>1.2999999999999999E-2</v>
      </c>
      <c r="T233" s="78">
        <v>0.01</v>
      </c>
    </row>
    <row r="234" spans="2:20" ht="13.5" thickBot="1" x14ac:dyDescent="0.25">
      <c r="B234" s="65" t="s">
        <v>186</v>
      </c>
      <c r="C234" s="66">
        <v>5.4699999999999999E-2</v>
      </c>
      <c r="D234" s="78">
        <v>0</v>
      </c>
      <c r="E234" s="78">
        <v>0</v>
      </c>
      <c r="F234" s="78">
        <v>8.9999999999999993E-3</v>
      </c>
      <c r="G234" s="78">
        <v>0</v>
      </c>
      <c r="H234" s="78">
        <v>2.8000000000000001E-2</v>
      </c>
      <c r="I234" s="78">
        <v>1.9E-2</v>
      </c>
      <c r="L234" s="65" t="s">
        <v>186</v>
      </c>
      <c r="M234" s="78">
        <v>5.9700000000000003E-2</v>
      </c>
      <c r="N234" s="78">
        <v>0</v>
      </c>
      <c r="O234" s="78">
        <v>0</v>
      </c>
      <c r="P234" s="78">
        <v>8.9999999999999993E-3</v>
      </c>
      <c r="Q234" s="78">
        <v>0</v>
      </c>
      <c r="R234" s="78">
        <v>2.8000000000000001E-2</v>
      </c>
      <c r="S234" s="78">
        <v>1.9E-2</v>
      </c>
      <c r="T234" s="78">
        <v>0.01</v>
      </c>
    </row>
    <row r="235" spans="2:20" ht="13.5" thickBot="1" x14ac:dyDescent="0.25">
      <c r="B235" s="65" t="s">
        <v>187</v>
      </c>
      <c r="C235" s="66">
        <v>6.8400000000000002E-2</v>
      </c>
      <c r="D235" s="78">
        <v>3.0000000000000001E-3</v>
      </c>
      <c r="E235" s="78">
        <v>3.0000000000000001E-3</v>
      </c>
      <c r="F235" s="78">
        <v>0.01</v>
      </c>
      <c r="G235" s="78">
        <v>2E-3</v>
      </c>
      <c r="H235" s="78">
        <v>2.8000000000000001E-2</v>
      </c>
      <c r="I235" s="78">
        <v>2.3E-2</v>
      </c>
      <c r="L235" s="65" t="s">
        <v>187</v>
      </c>
      <c r="M235" s="78">
        <v>7.3400000000000007E-2</v>
      </c>
      <c r="N235" s="78">
        <v>3.0000000000000001E-3</v>
      </c>
      <c r="O235" s="78">
        <v>3.0000000000000001E-3</v>
      </c>
      <c r="P235" s="78">
        <v>0.01</v>
      </c>
      <c r="Q235" s="78">
        <v>2.3E-3</v>
      </c>
      <c r="R235" s="78">
        <v>2.8000000000000001E-2</v>
      </c>
      <c r="S235" s="78">
        <v>2.3E-2</v>
      </c>
      <c r="T235" s="78">
        <v>0.01</v>
      </c>
    </row>
    <row r="236" spans="2:20" ht="13.5" thickBot="1" x14ac:dyDescent="0.25">
      <c r="B236" s="65" t="s">
        <v>188</v>
      </c>
      <c r="C236" s="66">
        <v>7.5399999999999995E-2</v>
      </c>
      <c r="D236" s="78">
        <v>4.0000000000000001E-3</v>
      </c>
      <c r="E236" s="78">
        <v>4.0000000000000001E-3</v>
      </c>
      <c r="F236" s="78">
        <v>0.01</v>
      </c>
      <c r="G236" s="78">
        <v>3.0000000000000001E-3</v>
      </c>
      <c r="H236" s="78">
        <v>0.03</v>
      </c>
      <c r="I236" s="78">
        <v>2.5999999999999999E-2</v>
      </c>
      <c r="L236" s="65" t="s">
        <v>188</v>
      </c>
      <c r="M236" s="78">
        <v>8.0399999999999999E-2</v>
      </c>
      <c r="N236" s="78">
        <v>4.0000000000000001E-3</v>
      </c>
      <c r="O236" s="78">
        <v>4.0000000000000001E-3</v>
      </c>
      <c r="P236" s="78">
        <v>0.01</v>
      </c>
      <c r="Q236" s="78">
        <v>2.5000000000000001E-3</v>
      </c>
      <c r="R236" s="78">
        <v>0.03</v>
      </c>
      <c r="S236" s="78">
        <v>2.5999999999999999E-2</v>
      </c>
      <c r="T236" s="78">
        <v>0.01</v>
      </c>
    </row>
    <row r="237" spans="2:20" ht="13.5" thickBot="1" x14ac:dyDescent="0.25">
      <c r="B237" s="65" t="s">
        <v>189</v>
      </c>
      <c r="C237" s="66">
        <v>7.5999999999999998E-2</v>
      </c>
      <c r="D237" s="78">
        <v>4.0000000000000001E-3</v>
      </c>
      <c r="E237" s="78">
        <v>4.0000000000000001E-3</v>
      </c>
      <c r="F237" s="78">
        <v>1.0999999999999999E-2</v>
      </c>
      <c r="G237" s="78">
        <v>3.0000000000000001E-3</v>
      </c>
      <c r="H237" s="78">
        <v>0.03</v>
      </c>
      <c r="I237" s="78">
        <v>2.5999999999999999E-2</v>
      </c>
      <c r="L237" s="65" t="s">
        <v>189</v>
      </c>
      <c r="M237" s="78">
        <v>8.1000000000000003E-2</v>
      </c>
      <c r="N237" s="78">
        <v>4.0000000000000001E-3</v>
      </c>
      <c r="O237" s="78">
        <v>4.0000000000000001E-3</v>
      </c>
      <c r="P237" s="78">
        <v>1.0999999999999999E-2</v>
      </c>
      <c r="Q237" s="78">
        <v>2.5000000000000001E-3</v>
      </c>
      <c r="R237" s="78">
        <v>0.03</v>
      </c>
      <c r="S237" s="78">
        <v>2.5999999999999999E-2</v>
      </c>
      <c r="T237" s="78">
        <v>0.01</v>
      </c>
    </row>
    <row r="238" spans="2:20" ht="13.5" thickBot="1" x14ac:dyDescent="0.25">
      <c r="B238" s="65" t="s">
        <v>190</v>
      </c>
      <c r="C238" s="66">
        <v>8.2799999999999999E-2</v>
      </c>
      <c r="D238" s="78">
        <v>4.0000000000000001E-3</v>
      </c>
      <c r="E238" s="78">
        <v>4.0000000000000001E-3</v>
      </c>
      <c r="F238" s="78">
        <v>1.2E-2</v>
      </c>
      <c r="G238" s="78">
        <v>3.0000000000000001E-3</v>
      </c>
      <c r="H238" s="78">
        <v>3.3000000000000002E-2</v>
      </c>
      <c r="I238" s="78">
        <v>2.8000000000000001E-2</v>
      </c>
      <c r="L238" s="65" t="s">
        <v>190</v>
      </c>
      <c r="M238" s="78">
        <v>8.7800000000000003E-2</v>
      </c>
      <c r="N238" s="78">
        <v>4.0000000000000001E-3</v>
      </c>
      <c r="O238" s="78">
        <v>4.0000000000000001E-3</v>
      </c>
      <c r="P238" s="78">
        <v>1.2E-2</v>
      </c>
      <c r="Q238" s="78">
        <v>2.7000000000000001E-3</v>
      </c>
      <c r="R238" s="78">
        <v>3.3000000000000002E-2</v>
      </c>
      <c r="S238" s="78">
        <v>2.8000000000000001E-2</v>
      </c>
      <c r="T238" s="78">
        <v>0.01</v>
      </c>
    </row>
    <row r="239" spans="2:20" ht="13.5" thickBot="1" x14ac:dyDescent="0.25">
      <c r="B239" s="68" t="s">
        <v>191</v>
      </c>
      <c r="C239" s="67">
        <v>8.3599999999999994E-2</v>
      </c>
      <c r="D239" s="79">
        <v>4.0000000000000001E-3</v>
      </c>
      <c r="E239" s="79">
        <v>4.0000000000000001E-3</v>
      </c>
      <c r="F239" s="79">
        <v>1.2E-2</v>
      </c>
      <c r="G239" s="79">
        <v>3.0000000000000001E-3</v>
      </c>
      <c r="H239" s="79">
        <v>3.3000000000000002E-2</v>
      </c>
      <c r="I239" s="79">
        <v>2.8000000000000001E-2</v>
      </c>
      <c r="L239" s="65" t="s">
        <v>191</v>
      </c>
      <c r="M239" s="79">
        <v>8.8599999999999998E-2</v>
      </c>
      <c r="N239" s="78">
        <v>4.0000000000000001E-3</v>
      </c>
      <c r="O239" s="78">
        <v>4.0000000000000001E-3</v>
      </c>
      <c r="P239" s="78">
        <v>1.2E-2</v>
      </c>
      <c r="Q239" s="78">
        <v>2.8E-3</v>
      </c>
      <c r="R239" s="78">
        <v>3.3000000000000002E-2</v>
      </c>
      <c r="S239" s="78">
        <v>2.8000000000000001E-2</v>
      </c>
      <c r="T239" s="78">
        <v>0.01</v>
      </c>
    </row>
    <row r="240" spans="2:20" ht="13.5" thickBot="1" x14ac:dyDescent="0.25">
      <c r="B240" s="65" t="s">
        <v>192</v>
      </c>
      <c r="C240" s="66">
        <v>8.4500000000000006E-2</v>
      </c>
      <c r="D240" s="78">
        <v>4.0000000000000001E-3</v>
      </c>
      <c r="E240" s="78">
        <v>4.0000000000000001E-3</v>
      </c>
      <c r="F240" s="78">
        <v>1.2E-2</v>
      </c>
      <c r="G240" s="78">
        <v>3.0000000000000001E-3</v>
      </c>
      <c r="H240" s="78">
        <v>3.4000000000000002E-2</v>
      </c>
      <c r="I240" s="78">
        <v>2.9000000000000001E-2</v>
      </c>
      <c r="L240" s="65" t="s">
        <v>192</v>
      </c>
      <c r="M240" s="78">
        <v>8.9499999999999996E-2</v>
      </c>
      <c r="N240" s="78">
        <v>4.0000000000000001E-3</v>
      </c>
      <c r="O240" s="78">
        <v>4.0000000000000001E-3</v>
      </c>
      <c r="P240" s="78">
        <v>1.2E-2</v>
      </c>
      <c r="Q240" s="78">
        <v>2.8E-3</v>
      </c>
      <c r="R240" s="78">
        <v>3.4000000000000002E-2</v>
      </c>
      <c r="S240" s="78">
        <v>2.9000000000000001E-2</v>
      </c>
      <c r="T240" s="78">
        <v>0.01</v>
      </c>
    </row>
    <row r="241" spans="2:20" ht="13.5" thickBot="1" x14ac:dyDescent="0.25">
      <c r="B241" s="65" t="s">
        <v>193</v>
      </c>
      <c r="C241" s="66">
        <v>9.0300000000000005E-2</v>
      </c>
      <c r="D241" s="78">
        <v>4.0000000000000001E-3</v>
      </c>
      <c r="E241" s="78">
        <v>4.0000000000000001E-3</v>
      </c>
      <c r="F241" s="78">
        <v>1.2999999999999999E-2</v>
      </c>
      <c r="G241" s="78">
        <v>3.0000000000000001E-3</v>
      </c>
      <c r="H241" s="78">
        <v>3.5999999999999997E-2</v>
      </c>
      <c r="I241" s="78">
        <v>3.1E-2</v>
      </c>
      <c r="L241" s="65" t="s">
        <v>193</v>
      </c>
      <c r="M241" s="78">
        <v>9.5299999999999996E-2</v>
      </c>
      <c r="N241" s="78">
        <v>4.0000000000000001E-3</v>
      </c>
      <c r="O241" s="78">
        <v>4.0000000000000001E-3</v>
      </c>
      <c r="P241" s="78">
        <v>1.2999999999999999E-2</v>
      </c>
      <c r="Q241" s="78">
        <v>3.0000000000000001E-3</v>
      </c>
      <c r="R241" s="78">
        <v>3.5999999999999997E-2</v>
      </c>
      <c r="S241" s="78">
        <v>3.1E-2</v>
      </c>
      <c r="T241" s="78">
        <v>0.01</v>
      </c>
    </row>
    <row r="242" spans="2:20" ht="13.5" thickBot="1" x14ac:dyDescent="0.25">
      <c r="B242" s="65" t="s">
        <v>194</v>
      </c>
      <c r="C242" s="66">
        <v>9.1200000000000003E-2</v>
      </c>
      <c r="D242" s="78">
        <v>4.0000000000000001E-3</v>
      </c>
      <c r="E242" s="78">
        <v>4.0000000000000001E-3</v>
      </c>
      <c r="F242" s="78">
        <v>1.2999999999999999E-2</v>
      </c>
      <c r="G242" s="78">
        <v>3.0000000000000001E-3</v>
      </c>
      <c r="H242" s="78">
        <v>3.5999999999999997E-2</v>
      </c>
      <c r="I242" s="78">
        <v>3.1E-2</v>
      </c>
      <c r="L242" s="65" t="s">
        <v>194</v>
      </c>
      <c r="M242" s="78">
        <v>9.6199999999999994E-2</v>
      </c>
      <c r="N242" s="78">
        <v>4.0000000000000001E-3</v>
      </c>
      <c r="O242" s="78">
        <v>4.0000000000000001E-3</v>
      </c>
      <c r="P242" s="78">
        <v>1.2999999999999999E-2</v>
      </c>
      <c r="Q242" s="78">
        <v>3.0000000000000001E-3</v>
      </c>
      <c r="R242" s="78">
        <v>3.5999999999999997E-2</v>
      </c>
      <c r="S242" s="78">
        <v>3.1E-2</v>
      </c>
      <c r="T242" s="78">
        <v>0.01</v>
      </c>
    </row>
    <row r="243" spans="2:20" ht="13.5" thickBot="1" x14ac:dyDescent="0.25">
      <c r="B243" s="65" t="s">
        <v>195</v>
      </c>
      <c r="C243" s="66">
        <v>9.9500000000000005E-2</v>
      </c>
      <c r="D243" s="78">
        <v>5.0000000000000001E-3</v>
      </c>
      <c r="E243" s="78">
        <v>5.0000000000000001E-3</v>
      </c>
      <c r="F243" s="78">
        <v>1.4E-2</v>
      </c>
      <c r="G243" s="78">
        <v>3.0000000000000001E-3</v>
      </c>
      <c r="H243" s="78">
        <v>3.9E-2</v>
      </c>
      <c r="I243" s="78">
        <v>3.4000000000000002E-2</v>
      </c>
      <c r="L243" s="65" t="s">
        <v>195</v>
      </c>
      <c r="M243" s="78">
        <v>0.1045</v>
      </c>
      <c r="N243" s="78">
        <v>5.0000000000000001E-3</v>
      </c>
      <c r="O243" s="78">
        <v>5.0000000000000001E-3</v>
      </c>
      <c r="P243" s="78">
        <v>1.4E-2</v>
      </c>
      <c r="Q243" s="78">
        <v>3.3E-3</v>
      </c>
      <c r="R243" s="78">
        <v>3.9E-2</v>
      </c>
      <c r="S243" s="78">
        <v>3.4000000000000002E-2</v>
      </c>
      <c r="T243" s="78">
        <v>0.01</v>
      </c>
    </row>
    <row r="244" spans="2:20" ht="13.5" thickBot="1" x14ac:dyDescent="0.25">
      <c r="B244" s="65" t="s">
        <v>196</v>
      </c>
      <c r="C244" s="66">
        <v>0.1004</v>
      </c>
      <c r="D244" s="78">
        <v>5.0000000000000001E-3</v>
      </c>
      <c r="E244" s="78">
        <v>5.0000000000000001E-3</v>
      </c>
      <c r="F244" s="78">
        <v>1.4E-2</v>
      </c>
      <c r="G244" s="78">
        <v>3.0000000000000001E-3</v>
      </c>
      <c r="H244" s="78">
        <v>0.04</v>
      </c>
      <c r="I244" s="78">
        <v>3.4000000000000002E-2</v>
      </c>
      <c r="L244" s="65" t="s">
        <v>196</v>
      </c>
      <c r="M244" s="78">
        <v>0.10539999999999999</v>
      </c>
      <c r="N244" s="78">
        <v>5.0000000000000001E-3</v>
      </c>
      <c r="O244" s="78">
        <v>5.0000000000000001E-3</v>
      </c>
      <c r="P244" s="78">
        <v>1.4E-2</v>
      </c>
      <c r="Q244" s="78">
        <v>3.3E-3</v>
      </c>
      <c r="R244" s="78">
        <v>0.04</v>
      </c>
      <c r="S244" s="78">
        <v>3.4000000000000002E-2</v>
      </c>
      <c r="T244" s="78">
        <v>0.01</v>
      </c>
    </row>
    <row r="245" spans="2:20" ht="13.5" thickBot="1" x14ac:dyDescent="0.25">
      <c r="B245" s="65" t="s">
        <v>197</v>
      </c>
      <c r="C245" s="66">
        <v>0.1013</v>
      </c>
      <c r="D245" s="78">
        <v>5.0000000000000001E-3</v>
      </c>
      <c r="E245" s="78">
        <v>5.0000000000000001E-3</v>
      </c>
      <c r="F245" s="78">
        <v>1.4E-2</v>
      </c>
      <c r="G245" s="78">
        <v>3.0000000000000001E-3</v>
      </c>
      <c r="H245" s="78">
        <v>0.04</v>
      </c>
      <c r="I245" s="78">
        <v>3.5000000000000003E-2</v>
      </c>
      <c r="L245" s="65" t="s">
        <v>197</v>
      </c>
      <c r="M245" s="78">
        <v>0.10630000000000001</v>
      </c>
      <c r="N245" s="78">
        <v>5.0000000000000001E-3</v>
      </c>
      <c r="O245" s="78">
        <v>5.0000000000000001E-3</v>
      </c>
      <c r="P245" s="78">
        <v>1.4E-2</v>
      </c>
      <c r="Q245" s="78">
        <v>3.3E-3</v>
      </c>
      <c r="R245" s="78">
        <v>0.04</v>
      </c>
      <c r="S245" s="78">
        <v>3.5000000000000003E-2</v>
      </c>
      <c r="T245" s="78">
        <v>0.01</v>
      </c>
    </row>
    <row r="246" spans="2:20" ht="13.5" thickBot="1" x14ac:dyDescent="0.25">
      <c r="B246" s="65" t="s">
        <v>198</v>
      </c>
      <c r="C246" s="66">
        <v>0.1023</v>
      </c>
      <c r="D246" s="78">
        <v>5.0000000000000001E-3</v>
      </c>
      <c r="E246" s="78">
        <v>5.0000000000000001E-3</v>
      </c>
      <c r="F246" s="78">
        <v>1.4E-2</v>
      </c>
      <c r="G246" s="78">
        <v>3.0000000000000001E-3</v>
      </c>
      <c r="H246" s="78">
        <v>4.1000000000000002E-2</v>
      </c>
      <c r="I246" s="78">
        <v>3.5000000000000003E-2</v>
      </c>
      <c r="L246" s="65" t="s">
        <v>198</v>
      </c>
      <c r="M246" s="78">
        <v>0.10730000000000001</v>
      </c>
      <c r="N246" s="78">
        <v>5.0000000000000001E-3</v>
      </c>
      <c r="O246" s="78">
        <v>5.0000000000000001E-3</v>
      </c>
      <c r="P246" s="78">
        <v>1.4E-2</v>
      </c>
      <c r="Q246" s="78">
        <v>3.3999999999999998E-3</v>
      </c>
      <c r="R246" s="78">
        <v>4.1000000000000002E-2</v>
      </c>
      <c r="S246" s="78">
        <v>3.5000000000000003E-2</v>
      </c>
      <c r="T246" s="78">
        <v>0.01</v>
      </c>
    </row>
    <row r="247" spans="2:20" ht="13.5" thickBot="1" x14ac:dyDescent="0.25">
      <c r="B247" s="65" t="s">
        <v>199</v>
      </c>
      <c r="C247" s="66">
        <v>0.1032</v>
      </c>
      <c r="D247" s="78">
        <v>5.0000000000000001E-3</v>
      </c>
      <c r="E247" s="78">
        <v>5.0000000000000001E-3</v>
      </c>
      <c r="F247" s="78">
        <v>1.4E-2</v>
      </c>
      <c r="G247" s="78">
        <v>3.0000000000000001E-3</v>
      </c>
      <c r="H247" s="78">
        <v>4.1000000000000002E-2</v>
      </c>
      <c r="I247" s="78">
        <v>3.5000000000000003E-2</v>
      </c>
      <c r="L247" s="65" t="s">
        <v>199</v>
      </c>
      <c r="M247" s="78">
        <v>0.1082</v>
      </c>
      <c r="N247" s="78">
        <v>5.0000000000000001E-3</v>
      </c>
      <c r="O247" s="78">
        <v>5.0000000000000001E-3</v>
      </c>
      <c r="P247" s="78">
        <v>1.4E-2</v>
      </c>
      <c r="Q247" s="78">
        <v>3.3999999999999998E-3</v>
      </c>
      <c r="R247" s="78">
        <v>4.1000000000000002E-2</v>
      </c>
      <c r="S247" s="78">
        <v>3.5000000000000003E-2</v>
      </c>
      <c r="T247" s="78">
        <v>0.01</v>
      </c>
    </row>
    <row r="248" spans="2:20" ht="13.5" thickBot="1" x14ac:dyDescent="0.25">
      <c r="B248" s="65" t="s">
        <v>200</v>
      </c>
      <c r="C248" s="66">
        <v>0.1123</v>
      </c>
      <c r="D248" s="78">
        <v>5.0000000000000001E-3</v>
      </c>
      <c r="E248" s="78">
        <v>5.0000000000000001E-3</v>
      </c>
      <c r="F248" s="78">
        <v>1.6E-2</v>
      </c>
      <c r="G248" s="78">
        <v>4.0000000000000001E-3</v>
      </c>
      <c r="H248" s="78">
        <v>4.3999999999999997E-2</v>
      </c>
      <c r="I248" s="78">
        <v>3.7999999999999999E-2</v>
      </c>
      <c r="L248" s="65" t="s">
        <v>200</v>
      </c>
      <c r="M248" s="78">
        <v>0.1173</v>
      </c>
      <c r="N248" s="78">
        <v>5.0000000000000001E-3</v>
      </c>
      <c r="O248" s="78">
        <v>5.0000000000000001E-3</v>
      </c>
      <c r="P248" s="78">
        <v>1.6E-2</v>
      </c>
      <c r="Q248" s="78">
        <v>3.7000000000000002E-3</v>
      </c>
      <c r="R248" s="78">
        <v>4.3999999999999997E-2</v>
      </c>
      <c r="S248" s="78">
        <v>3.7999999999999999E-2</v>
      </c>
      <c r="T248" s="78">
        <v>0.01</v>
      </c>
    </row>
    <row r="249" spans="2:20" ht="13.5" thickBot="1" x14ac:dyDescent="0.25">
      <c r="B249" s="65" t="s">
        <v>201</v>
      </c>
      <c r="C249" s="66">
        <v>0.1132</v>
      </c>
      <c r="D249" s="78">
        <v>5.0000000000000001E-3</v>
      </c>
      <c r="E249" s="78">
        <v>5.0000000000000001E-3</v>
      </c>
      <c r="F249" s="78">
        <v>1.6E-2</v>
      </c>
      <c r="G249" s="78">
        <v>4.0000000000000001E-3</v>
      </c>
      <c r="H249" s="78">
        <v>4.4999999999999998E-2</v>
      </c>
      <c r="I249" s="78">
        <v>3.9E-2</v>
      </c>
      <c r="L249" s="65" t="s">
        <v>201</v>
      </c>
      <c r="M249" s="78">
        <v>0.1182</v>
      </c>
      <c r="N249" s="78">
        <v>5.0000000000000001E-3</v>
      </c>
      <c r="O249" s="78">
        <v>5.0000000000000001E-3</v>
      </c>
      <c r="P249" s="78">
        <v>1.6E-2</v>
      </c>
      <c r="Q249" s="78">
        <v>3.7000000000000002E-3</v>
      </c>
      <c r="R249" s="78">
        <v>4.4999999999999998E-2</v>
      </c>
      <c r="S249" s="78">
        <v>3.9E-2</v>
      </c>
      <c r="T249" s="78">
        <v>0.01</v>
      </c>
    </row>
    <row r="250" spans="2:20" ht="13.5" thickBot="1" x14ac:dyDescent="0.25">
      <c r="B250" s="65" t="s">
        <v>202</v>
      </c>
      <c r="C250" s="66">
        <v>0.1142</v>
      </c>
      <c r="D250" s="78">
        <v>5.0000000000000001E-3</v>
      </c>
      <c r="E250" s="78">
        <v>5.0000000000000001E-3</v>
      </c>
      <c r="F250" s="78">
        <v>1.6E-2</v>
      </c>
      <c r="G250" s="78">
        <v>4.0000000000000001E-3</v>
      </c>
      <c r="H250" s="78">
        <v>4.4999999999999998E-2</v>
      </c>
      <c r="I250" s="78">
        <v>3.9E-2</v>
      </c>
      <c r="L250" s="65" t="s">
        <v>202</v>
      </c>
      <c r="M250" s="78">
        <v>0.1192</v>
      </c>
      <c r="N250" s="78">
        <v>5.0000000000000001E-3</v>
      </c>
      <c r="O250" s="78">
        <v>5.0000000000000001E-3</v>
      </c>
      <c r="P250" s="78">
        <v>1.6E-2</v>
      </c>
      <c r="Q250" s="78">
        <v>3.8E-3</v>
      </c>
      <c r="R250" s="78">
        <v>4.4999999999999998E-2</v>
      </c>
      <c r="S250" s="78">
        <v>3.9E-2</v>
      </c>
      <c r="T250" s="78">
        <v>0.01</v>
      </c>
    </row>
    <row r="251" spans="2:20" ht="13.5" thickBot="1" x14ac:dyDescent="0.25">
      <c r="B251" s="65" t="s">
        <v>203</v>
      </c>
      <c r="C251" s="66">
        <v>0.11509999999999999</v>
      </c>
      <c r="D251" s="78">
        <v>5.0000000000000001E-3</v>
      </c>
      <c r="E251" s="78">
        <v>5.0000000000000001E-3</v>
      </c>
      <c r="F251" s="78">
        <v>1.6E-2</v>
      </c>
      <c r="G251" s="78">
        <v>4.0000000000000001E-3</v>
      </c>
      <c r="H251" s="78">
        <v>4.5999999999999999E-2</v>
      </c>
      <c r="I251" s="78">
        <v>3.9E-2</v>
      </c>
      <c r="L251" s="65" t="s">
        <v>203</v>
      </c>
      <c r="M251" s="78">
        <v>0.1201</v>
      </c>
      <c r="N251" s="78">
        <v>5.0000000000000001E-3</v>
      </c>
      <c r="O251" s="78">
        <v>5.0000000000000001E-3</v>
      </c>
      <c r="P251" s="78">
        <v>1.6E-2</v>
      </c>
      <c r="Q251" s="78">
        <v>3.8E-3</v>
      </c>
      <c r="R251" s="78">
        <v>4.5999999999999999E-2</v>
      </c>
      <c r="S251" s="78">
        <v>3.9E-2</v>
      </c>
      <c r="T251" s="78">
        <v>0.01</v>
      </c>
    </row>
    <row r="252" spans="2:20" ht="13.5" thickBot="1" x14ac:dyDescent="0.25">
      <c r="B252" s="65" t="s">
        <v>204</v>
      </c>
      <c r="C252" s="66">
        <v>0.11609999999999999</v>
      </c>
      <c r="D252" s="78">
        <v>5.0000000000000001E-3</v>
      </c>
      <c r="E252" s="78">
        <v>5.0000000000000001E-3</v>
      </c>
      <c r="F252" s="78">
        <v>1.6E-2</v>
      </c>
      <c r="G252" s="78">
        <v>4.0000000000000001E-3</v>
      </c>
      <c r="H252" s="78">
        <v>4.5999999999999999E-2</v>
      </c>
      <c r="I252" s="78">
        <v>0.04</v>
      </c>
      <c r="L252" s="65" t="s">
        <v>204</v>
      </c>
      <c r="M252" s="78">
        <v>0.1211</v>
      </c>
      <c r="N252" s="78">
        <v>5.0000000000000001E-3</v>
      </c>
      <c r="O252" s="78">
        <v>5.0000000000000001E-3</v>
      </c>
      <c r="P252" s="78">
        <v>1.6E-2</v>
      </c>
      <c r="Q252" s="78">
        <v>3.8E-3</v>
      </c>
      <c r="R252" s="78">
        <v>4.5999999999999999E-2</v>
      </c>
      <c r="S252" s="78">
        <v>0.04</v>
      </c>
      <c r="T252" s="78">
        <v>0.01</v>
      </c>
    </row>
    <row r="253" spans="2:20" x14ac:dyDescent="0.2">
      <c r="B253" s="76"/>
    </row>
    <row r="255" spans="2:20" ht="13.5" thickBot="1" x14ac:dyDescent="0.25">
      <c r="B255" s="87" t="s">
        <v>213</v>
      </c>
    </row>
    <row r="256" spans="2:20" ht="13.5" thickBot="1" x14ac:dyDescent="0.25">
      <c r="B256" s="80" t="s">
        <v>176</v>
      </c>
      <c r="C256" s="80" t="s">
        <v>177</v>
      </c>
      <c r="D256" s="80" t="s">
        <v>178</v>
      </c>
      <c r="E256" s="80" t="s">
        <v>179</v>
      </c>
      <c r="F256" s="80" t="s">
        <v>180</v>
      </c>
      <c r="G256" s="80" t="s">
        <v>206</v>
      </c>
      <c r="H256" s="80" t="s">
        <v>183</v>
      </c>
      <c r="I256" s="80" t="s">
        <v>212</v>
      </c>
    </row>
    <row r="257" spans="2:9" ht="14.25" thickTop="1" thickBot="1" x14ac:dyDescent="0.25">
      <c r="B257" s="81" t="s">
        <v>185</v>
      </c>
      <c r="C257" s="82">
        <v>0.06</v>
      </c>
      <c r="D257" s="82">
        <v>0</v>
      </c>
      <c r="E257" s="82">
        <v>0</v>
      </c>
      <c r="F257" s="82">
        <v>0</v>
      </c>
      <c r="G257" s="82">
        <v>0</v>
      </c>
      <c r="H257" s="82">
        <v>0.04</v>
      </c>
      <c r="I257" s="82">
        <v>0.02</v>
      </c>
    </row>
    <row r="258" spans="2:9" ht="13.5" thickBot="1" x14ac:dyDescent="0.25">
      <c r="B258" s="83" t="s">
        <v>186</v>
      </c>
      <c r="C258" s="84">
        <v>8.2100000000000006E-2</v>
      </c>
      <c r="D258" s="84">
        <v>0</v>
      </c>
      <c r="E258" s="84">
        <v>0</v>
      </c>
      <c r="F258" s="84">
        <v>1.4200000000000001E-2</v>
      </c>
      <c r="G258" s="84">
        <v>0</v>
      </c>
      <c r="H258" s="84">
        <v>0.04</v>
      </c>
      <c r="I258" s="84">
        <v>2.7900000000000001E-2</v>
      </c>
    </row>
    <row r="259" spans="2:9" ht="13.5" thickBot="1" x14ac:dyDescent="0.25">
      <c r="B259" s="85" t="s">
        <v>187</v>
      </c>
      <c r="C259" s="86">
        <v>0.1026</v>
      </c>
      <c r="D259" s="86">
        <v>4.7999999999999996E-3</v>
      </c>
      <c r="E259" s="86">
        <v>4.3E-3</v>
      </c>
      <c r="F259" s="86">
        <v>1.43E-2</v>
      </c>
      <c r="G259" s="86">
        <v>3.5000000000000001E-3</v>
      </c>
      <c r="H259" s="86">
        <v>4.07E-2</v>
      </c>
      <c r="I259" s="86">
        <v>3.5000000000000003E-2</v>
      </c>
    </row>
    <row r="260" spans="2:9" ht="13.5" thickBot="1" x14ac:dyDescent="0.25">
      <c r="B260" s="83" t="s">
        <v>188</v>
      </c>
      <c r="C260" s="84">
        <v>0.11310000000000001</v>
      </c>
      <c r="D260" s="84">
        <v>5.3E-3</v>
      </c>
      <c r="E260" s="84">
        <v>5.3E-3</v>
      </c>
      <c r="F260" s="84">
        <v>1.5599999999999999E-2</v>
      </c>
      <c r="G260" s="84">
        <v>3.8E-3</v>
      </c>
      <c r="H260" s="84">
        <v>4.4699999999999997E-2</v>
      </c>
      <c r="I260" s="84">
        <v>3.8399999999999997E-2</v>
      </c>
    </row>
    <row r="261" spans="2:9" ht="13.5" thickBot="1" x14ac:dyDescent="0.25">
      <c r="B261" s="85" t="s">
        <v>189</v>
      </c>
      <c r="C261" s="86">
        <v>0.114</v>
      </c>
      <c r="D261" s="86">
        <v>5.3E-3</v>
      </c>
      <c r="E261" s="86">
        <v>5.1999999999999998E-3</v>
      </c>
      <c r="F261" s="86">
        <v>1.5800000000000002E-2</v>
      </c>
      <c r="G261" s="86">
        <v>3.8E-3</v>
      </c>
      <c r="H261" s="86">
        <v>4.5199999999999997E-2</v>
      </c>
      <c r="I261" s="86">
        <v>3.8699999999999998E-2</v>
      </c>
    </row>
    <row r="262" spans="2:9" ht="13.5" thickBot="1" x14ac:dyDescent="0.25">
      <c r="B262" s="83" t="s">
        <v>190</v>
      </c>
      <c r="C262" s="84">
        <v>0.1242</v>
      </c>
      <c r="D262" s="84">
        <v>5.7000000000000002E-3</v>
      </c>
      <c r="E262" s="84">
        <v>5.7000000000000002E-3</v>
      </c>
      <c r="F262" s="84">
        <v>1.7299999999999999E-2</v>
      </c>
      <c r="G262" s="84">
        <v>4.0000000000000001E-3</v>
      </c>
      <c r="H262" s="84">
        <v>4.9200000000000001E-2</v>
      </c>
      <c r="I262" s="84">
        <v>4.2299999999999997E-2</v>
      </c>
    </row>
    <row r="263" spans="2:9" ht="13.5" thickBot="1" x14ac:dyDescent="0.25">
      <c r="B263" s="85" t="s">
        <v>191</v>
      </c>
      <c r="C263" s="88">
        <v>0.12540000000000001</v>
      </c>
      <c r="D263" s="86">
        <v>5.8999999999999999E-3</v>
      </c>
      <c r="E263" s="86">
        <v>5.5999999999999999E-3</v>
      </c>
      <c r="F263" s="86">
        <v>1.7399999999999999E-2</v>
      </c>
      <c r="G263" s="86">
        <v>4.1999999999999997E-3</v>
      </c>
      <c r="H263" s="86">
        <v>4.9700000000000001E-2</v>
      </c>
      <c r="I263" s="86">
        <v>4.2599999999999999E-2</v>
      </c>
    </row>
    <row r="264" spans="2:9" ht="13.5" thickBot="1" x14ac:dyDescent="0.25">
      <c r="B264" s="83" t="s">
        <v>192</v>
      </c>
      <c r="C264" s="84">
        <v>0.1268</v>
      </c>
      <c r="D264" s="84">
        <v>5.8999999999999999E-3</v>
      </c>
      <c r="E264" s="84">
        <v>5.7000000000000002E-3</v>
      </c>
      <c r="F264" s="84">
        <v>1.7600000000000001E-2</v>
      </c>
      <c r="G264" s="84">
        <v>4.1999999999999997E-3</v>
      </c>
      <c r="H264" s="84">
        <v>5.0299999999999997E-2</v>
      </c>
      <c r="I264" s="84">
        <v>4.3099999999999999E-2</v>
      </c>
    </row>
    <row r="265" spans="2:9" ht="13.5" thickBot="1" x14ac:dyDescent="0.25">
      <c r="B265" s="85" t="s">
        <v>193</v>
      </c>
      <c r="C265" s="86">
        <v>0.13550000000000001</v>
      </c>
      <c r="D265" s="86">
        <v>6.3E-3</v>
      </c>
      <c r="E265" s="86">
        <v>6.1000000000000004E-3</v>
      </c>
      <c r="F265" s="86">
        <v>1.8800000000000001E-2</v>
      </c>
      <c r="G265" s="86">
        <v>4.4999999999999997E-3</v>
      </c>
      <c r="H265" s="86">
        <v>5.3699999999999998E-2</v>
      </c>
      <c r="I265" s="86">
        <v>4.6100000000000002E-2</v>
      </c>
    </row>
    <row r="266" spans="2:9" ht="13.5" thickBot="1" x14ac:dyDescent="0.25">
      <c r="B266" s="83" t="s">
        <v>194</v>
      </c>
      <c r="C266" s="84">
        <v>0.1368</v>
      </c>
      <c r="D266" s="84">
        <v>6.3E-3</v>
      </c>
      <c r="E266" s="84">
        <v>6.4000000000000003E-3</v>
      </c>
      <c r="F266" s="84">
        <v>1.89E-2</v>
      </c>
      <c r="G266" s="84">
        <v>4.4999999999999997E-3</v>
      </c>
      <c r="H266" s="84">
        <v>5.4199999999999998E-2</v>
      </c>
      <c r="I266" s="84">
        <v>4.65E-2</v>
      </c>
    </row>
    <row r="267" spans="2:9" ht="13.5" thickBot="1" x14ac:dyDescent="0.25">
      <c r="B267" s="85" t="s">
        <v>195</v>
      </c>
      <c r="C267" s="86">
        <v>0.14929999999999999</v>
      </c>
      <c r="D267" s="86">
        <v>6.8999999999999999E-3</v>
      </c>
      <c r="E267" s="86">
        <v>6.8999999999999999E-3</v>
      </c>
      <c r="F267" s="86">
        <v>2.07E-2</v>
      </c>
      <c r="G267" s="86">
        <v>5.0000000000000001E-3</v>
      </c>
      <c r="H267" s="86">
        <v>5.9799999999999999E-2</v>
      </c>
      <c r="I267" s="86">
        <v>0.05</v>
      </c>
    </row>
    <row r="268" spans="2:9" ht="13.5" thickBot="1" x14ac:dyDescent="0.25">
      <c r="B268" s="83" t="s">
        <v>196</v>
      </c>
      <c r="C268" s="84">
        <v>0.15060000000000001</v>
      </c>
      <c r="D268" s="84">
        <v>6.8999999999999999E-3</v>
      </c>
      <c r="E268" s="84">
        <v>6.8999999999999999E-3</v>
      </c>
      <c r="F268" s="84">
        <v>2.0899999999999998E-2</v>
      </c>
      <c r="G268" s="84">
        <v>5.0000000000000001E-3</v>
      </c>
      <c r="H268" s="84">
        <v>6.0900000000000003E-2</v>
      </c>
      <c r="I268" s="84">
        <v>0.05</v>
      </c>
    </row>
    <row r="269" spans="2:9" ht="13.5" thickBot="1" x14ac:dyDescent="0.25">
      <c r="B269" s="85" t="s">
        <v>197</v>
      </c>
      <c r="C269" s="86">
        <v>0.152</v>
      </c>
      <c r="D269" s="86">
        <v>7.1000000000000004E-3</v>
      </c>
      <c r="E269" s="86">
        <v>7.0000000000000001E-3</v>
      </c>
      <c r="F269" s="86">
        <v>2.1000000000000001E-2</v>
      </c>
      <c r="G269" s="86">
        <v>5.0000000000000001E-3</v>
      </c>
      <c r="H269" s="86">
        <v>6.1899999999999997E-2</v>
      </c>
      <c r="I269" s="86">
        <v>0.05</v>
      </c>
    </row>
    <row r="270" spans="2:9" ht="13.5" thickBot="1" x14ac:dyDescent="0.25">
      <c r="B270" s="83" t="s">
        <v>198</v>
      </c>
      <c r="C270" s="84">
        <v>0.1535</v>
      </c>
      <c r="D270" s="84">
        <v>7.1000000000000004E-3</v>
      </c>
      <c r="E270" s="84">
        <v>7.0000000000000001E-3</v>
      </c>
      <c r="F270" s="84">
        <v>2.1299999999999999E-2</v>
      </c>
      <c r="G270" s="84">
        <v>5.1000000000000004E-3</v>
      </c>
      <c r="H270" s="84">
        <v>6.3E-2</v>
      </c>
      <c r="I270" s="84">
        <v>0.05</v>
      </c>
    </row>
    <row r="271" spans="2:9" ht="13.5" thickBot="1" x14ac:dyDescent="0.25">
      <c r="B271" s="85" t="s">
        <v>199</v>
      </c>
      <c r="C271" s="86">
        <v>0.15479999999999999</v>
      </c>
      <c r="D271" s="86">
        <v>7.1999999999999998E-3</v>
      </c>
      <c r="E271" s="86">
        <v>7.0000000000000001E-3</v>
      </c>
      <c r="F271" s="86">
        <v>2.1499999999999998E-2</v>
      </c>
      <c r="G271" s="86">
        <v>5.1000000000000004E-3</v>
      </c>
      <c r="H271" s="86">
        <v>6.4000000000000001E-2</v>
      </c>
      <c r="I271" s="86">
        <v>0.05</v>
      </c>
    </row>
    <row r="272" spans="2:9" ht="13.5" thickBot="1" x14ac:dyDescent="0.25">
      <c r="B272" s="83" t="s">
        <v>200</v>
      </c>
      <c r="C272" s="84">
        <v>0.16850000000000001</v>
      </c>
      <c r="D272" s="84">
        <v>7.7999999999999996E-3</v>
      </c>
      <c r="E272" s="84">
        <v>7.6E-3</v>
      </c>
      <c r="F272" s="84">
        <v>2.3400000000000001E-2</v>
      </c>
      <c r="G272" s="84">
        <v>5.5999999999999999E-3</v>
      </c>
      <c r="H272" s="84">
        <v>7.4099999999999999E-2</v>
      </c>
      <c r="I272" s="84">
        <v>0.05</v>
      </c>
    </row>
    <row r="273" spans="2:9" ht="13.5" thickBot="1" x14ac:dyDescent="0.25">
      <c r="B273" s="85" t="s">
        <v>201</v>
      </c>
      <c r="C273" s="86">
        <v>0.16980000000000001</v>
      </c>
      <c r="D273" s="86">
        <v>7.7999999999999996E-3</v>
      </c>
      <c r="E273" s="86">
        <v>7.7999999999999996E-3</v>
      </c>
      <c r="F273" s="86">
        <v>2.3599999999999999E-2</v>
      </c>
      <c r="G273" s="86">
        <v>5.5999999999999999E-3</v>
      </c>
      <c r="H273" s="86">
        <v>7.4999999999999997E-2</v>
      </c>
      <c r="I273" s="86">
        <v>0.05</v>
      </c>
    </row>
    <row r="274" spans="2:9" ht="13.5" thickBot="1" x14ac:dyDescent="0.25">
      <c r="B274" s="83" t="s">
        <v>202</v>
      </c>
      <c r="C274" s="84">
        <v>0.17130000000000001</v>
      </c>
      <c r="D274" s="84">
        <v>8.0000000000000002E-3</v>
      </c>
      <c r="E274" s="84">
        <v>7.9000000000000008E-3</v>
      </c>
      <c r="F274" s="84">
        <v>2.3699999999999999E-2</v>
      </c>
      <c r="G274" s="84">
        <v>5.7000000000000002E-3</v>
      </c>
      <c r="H274" s="84">
        <v>7.5999999999999998E-2</v>
      </c>
      <c r="I274" s="84">
        <v>0.05</v>
      </c>
    </row>
    <row r="275" spans="2:9" ht="13.5" thickBot="1" x14ac:dyDescent="0.25">
      <c r="B275" s="85" t="s">
        <v>203</v>
      </c>
      <c r="C275" s="86">
        <v>0.17269999999999999</v>
      </c>
      <c r="D275" s="86">
        <v>8.0000000000000002E-3</v>
      </c>
      <c r="E275" s="86">
        <v>7.9000000000000008E-3</v>
      </c>
      <c r="F275" s="86">
        <v>2.4E-2</v>
      </c>
      <c r="G275" s="86">
        <v>5.7000000000000002E-3</v>
      </c>
      <c r="H275" s="86">
        <v>7.7100000000000002E-2</v>
      </c>
      <c r="I275" s="86">
        <v>0.05</v>
      </c>
    </row>
    <row r="276" spans="2:9" ht="13.5" thickBot="1" x14ac:dyDescent="0.25">
      <c r="B276" s="83" t="s">
        <v>204</v>
      </c>
      <c r="C276" s="84">
        <v>0.17419999999999999</v>
      </c>
      <c r="D276" s="84">
        <v>8.0999999999999996E-3</v>
      </c>
      <c r="E276" s="84">
        <v>7.9000000000000008E-3</v>
      </c>
      <c r="F276" s="84">
        <v>2.4199999999999999E-2</v>
      </c>
      <c r="G276" s="84">
        <v>5.7000000000000002E-3</v>
      </c>
      <c r="H276" s="84">
        <v>7.8299999999999995E-2</v>
      </c>
      <c r="I276" s="84">
        <v>0.05</v>
      </c>
    </row>
  </sheetData>
  <mergeCells count="21">
    <mergeCell ref="B210:E211"/>
    <mergeCell ref="B2:E2"/>
    <mergeCell ref="B17:D19"/>
    <mergeCell ref="B35:D36"/>
    <mergeCell ref="B57:D59"/>
    <mergeCell ref="B73:E75"/>
    <mergeCell ref="B94:E95"/>
    <mergeCell ref="B136:H137"/>
    <mergeCell ref="B140:H142"/>
    <mergeCell ref="B184:B186"/>
    <mergeCell ref="C184:C186"/>
    <mergeCell ref="B96:E97"/>
    <mergeCell ref="B100:E101"/>
    <mergeCell ref="B162:G163"/>
    <mergeCell ref="I231:I232"/>
    <mergeCell ref="B231:B232"/>
    <mergeCell ref="C231:C232"/>
    <mergeCell ref="D231:D232"/>
    <mergeCell ref="E231:E232"/>
    <mergeCell ref="F231:F232"/>
    <mergeCell ref="H231:H2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 Jose Rezende</dc:creator>
  <cp:lastModifiedBy>Amaury Jose Rezende</cp:lastModifiedBy>
  <dcterms:created xsi:type="dcterms:W3CDTF">2016-11-21T20:34:46Z</dcterms:created>
  <dcterms:modified xsi:type="dcterms:W3CDTF">2016-11-21T22:38:28Z</dcterms:modified>
</cp:coreProperties>
</file>