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Plan1" sheetId="1" r:id="rId1"/>
    <sheet name="Plan2" sheetId="2" r:id="rId2"/>
    <sheet name="Plan3" sheetId="3" r:id="rId3"/>
  </sheets>
  <definedNames>
    <definedName name="comprimento">'Plan1'!$O$2</definedName>
    <definedName name="ddensidade">'Plan1'!$Q$6</definedName>
  </definedNames>
  <calcPr fullCalcOnLoad="1"/>
</workbook>
</file>

<file path=xl/sharedStrings.xml><?xml version="1.0" encoding="utf-8"?>
<sst xmlns="http://schemas.openxmlformats.org/spreadsheetml/2006/main" count="40" uniqueCount="30">
  <si>
    <t>diametro</t>
  </si>
  <si>
    <t>média</t>
  </si>
  <si>
    <t>desvpad</t>
  </si>
  <si>
    <t>numero</t>
  </si>
  <si>
    <t>2,5542(27)mm</t>
  </si>
  <si>
    <t>desvio</t>
  </si>
  <si>
    <t>desvio media</t>
  </si>
  <si>
    <t>r^2</t>
  </si>
  <si>
    <t>v</t>
  </si>
  <si>
    <t>incerteza 0,005</t>
  </si>
  <si>
    <t>comprimento</t>
  </si>
  <si>
    <t>cm/s</t>
  </si>
  <si>
    <t>incerteza</t>
  </si>
  <si>
    <t>mm</t>
  </si>
  <si>
    <t>cm</t>
  </si>
  <si>
    <t>l</t>
  </si>
  <si>
    <t>sL</t>
  </si>
  <si>
    <t>s</t>
  </si>
  <si>
    <t>ddensidade</t>
  </si>
  <si>
    <t>g/cm^3</t>
  </si>
  <si>
    <t>g</t>
  </si>
  <si>
    <t>cm/s^2</t>
  </si>
  <si>
    <t>raio do tubo</t>
  </si>
  <si>
    <t>vel_infinito</t>
  </si>
  <si>
    <t>correção</t>
  </si>
  <si>
    <t>alfa r/R</t>
  </si>
  <si>
    <t>desprezei a incerteza em C</t>
  </si>
  <si>
    <t>desvpmed</t>
  </si>
  <si>
    <t>unidades</t>
  </si>
  <si>
    <t>diametro(mm)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</si>
</sst>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#,##0.000"/>
    <numFmt numFmtId="166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4" tint="-0.24997000396251678"/>
      <name val="Calibri"/>
      <family val="2"/>
    </font>
    <font>
      <sz val="11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  <xf numFmtId="165" fontId="37" fillId="0" borderId="0" xfId="0" applyNumberFormat="1" applyFont="1" applyAlignment="1">
      <alignment/>
    </xf>
    <xf numFmtId="0" fontId="38" fillId="0" borderId="0" xfId="0" applyFont="1" applyAlignment="1">
      <alignment/>
    </xf>
    <xf numFmtId="2" fontId="38" fillId="0" borderId="0" xfId="0" applyNumberFormat="1" applyFont="1" applyAlignment="1">
      <alignment/>
    </xf>
    <xf numFmtId="164" fontId="38" fillId="0" borderId="0" xfId="0" applyNumberFormat="1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.02425"/>
          <c:w val="0.915"/>
          <c:h val="0.936"/>
        </c:manualLayout>
      </c:layout>
      <c:scatterChart>
        <c:scatterStyle val="lineMarker"/>
        <c:varyColors val="0"/>
        <c:ser>
          <c:idx val="0"/>
          <c:order val="0"/>
          <c:tx>
            <c:v>Sem correção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Plan1!$D$24:$K$24</c:f>
                <c:numCache>
                  <c:ptCount val="8"/>
                  <c:pt idx="0">
                    <c:v>0.029724142027019947</c:v>
                  </c:pt>
                  <c:pt idx="1">
                    <c:v>0.02911907562200223</c:v>
                  </c:pt>
                  <c:pt idx="2">
                    <c:v>0.08949919182237713</c:v>
                  </c:pt>
                  <c:pt idx="3">
                    <c:v>0.20116689418929987</c:v>
                  </c:pt>
                  <c:pt idx="4">
                    <c:v>0.17819788380405452</c:v>
                  </c:pt>
                  <c:pt idx="5">
                    <c:v>0.21824926635662378</c:v>
                  </c:pt>
                  <c:pt idx="6">
                    <c:v>0.4222884720855542</c:v>
                  </c:pt>
                  <c:pt idx="7">
                    <c:v>0.5830274687250745</c:v>
                  </c:pt>
                </c:numCache>
              </c:numRef>
            </c:plus>
            <c:minus>
              <c:numRef>
                <c:f>Plan1!$D$24:$K$24</c:f>
                <c:numCache>
                  <c:ptCount val="8"/>
                  <c:pt idx="0">
                    <c:v>0.029724142027019947</c:v>
                  </c:pt>
                  <c:pt idx="1">
                    <c:v>0.02911907562200223</c:v>
                  </c:pt>
                  <c:pt idx="2">
                    <c:v>0.08949919182237713</c:v>
                  </c:pt>
                  <c:pt idx="3">
                    <c:v>0.20116689418929987</c:v>
                  </c:pt>
                  <c:pt idx="4">
                    <c:v>0.17819788380405452</c:v>
                  </c:pt>
                  <c:pt idx="5">
                    <c:v>0.21824926635662378</c:v>
                  </c:pt>
                  <c:pt idx="6">
                    <c:v>0.4222884720855542</c:v>
                  </c:pt>
                  <c:pt idx="7">
                    <c:v>0.5830274687250745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Plan1!$D$21:$K$21</c:f>
              <c:numCache/>
            </c:numRef>
          </c:xVal>
          <c:yVal>
            <c:numRef>
              <c:f>Plan1!$D$23:$K$23</c:f>
              <c:numCache/>
            </c:numRef>
          </c:yVal>
          <c:smooth val="0"/>
        </c:ser>
        <c:ser>
          <c:idx val="1"/>
          <c:order val="1"/>
          <c:tx>
            <c:v>com correçção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Plan1!$D$28:$K$28</c:f>
                <c:numCache>
                  <c:ptCount val="8"/>
                  <c:pt idx="0">
                    <c:v>0.0336493831107851</c:v>
                  </c:pt>
                  <c:pt idx="1">
                    <c:v>0.033455359371457986</c:v>
                  </c:pt>
                  <c:pt idx="2">
                    <c:v>0.10499978877297655</c:v>
                  </c:pt>
                  <c:pt idx="3">
                    <c:v>0.24620772299370763</c:v>
                  </c:pt>
                  <c:pt idx="4">
                    <c:v>0.22727545650818576</c:v>
                  </c:pt>
                  <c:pt idx="5">
                    <c:v>0.28994409762833173</c:v>
                  </c:pt>
                  <c:pt idx="6">
                    <c:v>0.5873809237907384</c:v>
                  </c:pt>
                  <c:pt idx="7">
                    <c:v>0.8639798424772276</c:v>
                  </c:pt>
                </c:numCache>
              </c:numRef>
            </c:plus>
            <c:minus>
              <c:numRef>
                <c:f>Plan1!$D$28:$K$28</c:f>
                <c:numCache>
                  <c:ptCount val="8"/>
                  <c:pt idx="0">
                    <c:v>0.0336493831107851</c:v>
                  </c:pt>
                  <c:pt idx="1">
                    <c:v>0.033455359371457986</c:v>
                  </c:pt>
                  <c:pt idx="2">
                    <c:v>0.10499978877297655</c:v>
                  </c:pt>
                  <c:pt idx="3">
                    <c:v>0.24620772299370763</c:v>
                  </c:pt>
                  <c:pt idx="4">
                    <c:v>0.22727545650818576</c:v>
                  </c:pt>
                  <c:pt idx="5">
                    <c:v>0.28994409762833173</c:v>
                  </c:pt>
                  <c:pt idx="6">
                    <c:v>0.5873809237907384</c:v>
                  </c:pt>
                  <c:pt idx="7">
                    <c:v>0.8639798424772276</c:v>
                  </c:pt>
                </c:numCache>
              </c:numRef>
            </c:minus>
            <c:noEndCap val="0"/>
            <c:spPr>
              <a:ln w="3175">
                <a:solidFill>
                  <a:srgbClr val="000000"/>
                </a:solidFill>
              </a:ln>
            </c:spPr>
          </c:errBars>
          <c:xVal>
            <c:numRef>
              <c:f>Plan1!$D$21:$K$21</c:f>
              <c:numCache/>
            </c:numRef>
          </c:xVal>
          <c:yVal>
            <c:numRef>
              <c:f>Plan1!$D$27:$K$27</c:f>
              <c:numCache/>
            </c:numRef>
          </c:yVal>
          <c:smooth val="0"/>
        </c:ser>
        <c:axId val="32296030"/>
        <c:axId val="22228815"/>
      </c:scatterChart>
      <c:valAx>
        <c:axId val="322960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r^2(mm^2)</a:t>
                </a:r>
              </a:p>
            </c:rich>
          </c:tx>
          <c:layout>
            <c:manualLayout>
              <c:xMode val="factor"/>
              <c:yMode val="factor"/>
              <c:x val="0.0005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2228815"/>
        <c:crosses val="autoZero"/>
        <c:crossBetween val="midCat"/>
        <c:dispUnits/>
      </c:valAx>
      <c:valAx>
        <c:axId val="22228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v(cm/s)</a:t>
                </a:r>
              </a:p>
            </c:rich>
          </c:tx>
          <c:layout>
            <c:manualLayout>
              <c:xMode val="factor"/>
              <c:yMode val="factor"/>
              <c:x val="0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2296030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9875"/>
          <c:y val="0.18275"/>
          <c:w val="0.10725"/>
          <c:h val="0.07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15</xdr:row>
      <xdr:rowOff>85725</xdr:rowOff>
    </xdr:from>
    <xdr:to>
      <xdr:col>30</xdr:col>
      <xdr:colOff>276225</xdr:colOff>
      <xdr:row>49</xdr:row>
      <xdr:rowOff>0</xdr:rowOff>
    </xdr:to>
    <xdr:graphicFrame>
      <xdr:nvGraphicFramePr>
        <xdr:cNvPr id="1" name="Gráfico 3"/>
        <xdr:cNvGraphicFramePr/>
      </xdr:nvGraphicFramePr>
      <xdr:xfrm>
        <a:off x="10572750" y="2943225"/>
        <a:ext cx="9239250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="85" zoomScaleNormal="85" zoomScalePageLayoutView="0" workbookViewId="0" topLeftCell="A1">
      <selection activeCell="G39" sqref="G39"/>
    </sheetView>
  </sheetViews>
  <sheetFormatPr defaultColWidth="9.140625" defaultRowHeight="15"/>
  <cols>
    <col min="1" max="1" width="13.57421875" style="0" customWidth="1"/>
    <col min="3" max="3" width="12.8515625" style="0" customWidth="1"/>
    <col min="4" max="5" width="9.7109375" style="0" bestFit="1" customWidth="1"/>
    <col min="6" max="11" width="10.7109375" style="0" bestFit="1" customWidth="1"/>
  </cols>
  <sheetData>
    <row r="1" spans="1:15" ht="15">
      <c r="A1" t="s">
        <v>0</v>
      </c>
      <c r="C1" s="4" t="s">
        <v>29</v>
      </c>
      <c r="D1" s="5">
        <v>2.495</v>
      </c>
      <c r="E1" s="4">
        <v>2.78</v>
      </c>
      <c r="F1" s="4">
        <v>3.18</v>
      </c>
      <c r="G1" s="4">
        <v>3.98</v>
      </c>
      <c r="H1" s="4">
        <v>4.75</v>
      </c>
      <c r="I1" s="4">
        <v>5.505</v>
      </c>
      <c r="J1" s="4">
        <v>6.35</v>
      </c>
      <c r="K1" s="4">
        <v>7.51</v>
      </c>
      <c r="M1" t="s">
        <v>9</v>
      </c>
      <c r="O1" t="s">
        <v>10</v>
      </c>
    </row>
    <row r="2" spans="1:16" ht="15">
      <c r="A2" s="1">
        <v>2.54</v>
      </c>
      <c r="D2" s="3">
        <v>10.29</v>
      </c>
      <c r="E2" s="3">
        <v>8.4</v>
      </c>
      <c r="F2" s="3">
        <v>5.73</v>
      </c>
      <c r="G2" s="3">
        <v>4.5</v>
      </c>
      <c r="H2" s="3">
        <v>3.04</v>
      </c>
      <c r="I2" s="3">
        <v>2.66</v>
      </c>
      <c r="J2" s="3">
        <v>2.07</v>
      </c>
      <c r="K2" s="3">
        <v>1.56</v>
      </c>
      <c r="N2" t="s">
        <v>15</v>
      </c>
      <c r="O2" s="2">
        <v>60</v>
      </c>
      <c r="P2" t="s">
        <v>14</v>
      </c>
    </row>
    <row r="3" spans="1:16" ht="15">
      <c r="A3" s="1">
        <v>2.55</v>
      </c>
      <c r="D3" s="3">
        <v>10.34</v>
      </c>
      <c r="E3" s="3">
        <v>8.3</v>
      </c>
      <c r="F3" s="3">
        <v>5.96</v>
      </c>
      <c r="G3" s="3">
        <v>4.14</v>
      </c>
      <c r="H3" s="3">
        <v>3.15</v>
      </c>
      <c r="I3" s="3">
        <v>2.7</v>
      </c>
      <c r="J3" s="3">
        <v>2.01</v>
      </c>
      <c r="K3" s="3">
        <v>1.92</v>
      </c>
      <c r="N3" t="s">
        <v>16</v>
      </c>
      <c r="O3" s="2">
        <v>0.2</v>
      </c>
      <c r="P3" t="s">
        <v>14</v>
      </c>
    </row>
    <row r="4" spans="1:11" ht="15">
      <c r="A4" s="1">
        <v>2.555</v>
      </c>
      <c r="D4" s="3">
        <v>10.12</v>
      </c>
      <c r="E4" s="3">
        <v>8.4</v>
      </c>
      <c r="F4" s="3">
        <v>6</v>
      </c>
      <c r="G4" s="3">
        <v>4.21</v>
      </c>
      <c r="H4" s="3">
        <v>3.1</v>
      </c>
      <c r="I4" s="3">
        <v>2.64</v>
      </c>
      <c r="J4" s="3">
        <v>1.91</v>
      </c>
      <c r="K4" s="3">
        <v>1.74</v>
      </c>
    </row>
    <row r="5" spans="1:11" ht="15">
      <c r="A5" s="1">
        <v>2.54</v>
      </c>
      <c r="D5" s="3">
        <v>10.21</v>
      </c>
      <c r="E5" s="3">
        <v>8.31</v>
      </c>
      <c r="F5" s="3">
        <v>5.96</v>
      </c>
      <c r="G5" s="3">
        <v>4.32</v>
      </c>
      <c r="H5" s="3">
        <v>3.06</v>
      </c>
      <c r="I5" s="3">
        <v>2.53</v>
      </c>
      <c r="J5" s="3">
        <v>1.98</v>
      </c>
      <c r="K5" s="3">
        <v>1.71</v>
      </c>
    </row>
    <row r="6" spans="1:18" ht="15">
      <c r="A6" s="1">
        <v>2.54</v>
      </c>
      <c r="D6" s="3">
        <v>10.36</v>
      </c>
      <c r="E6" s="3">
        <v>8.31</v>
      </c>
      <c r="F6" s="3">
        <v>5.75</v>
      </c>
      <c r="G6" s="3">
        <v>4.16</v>
      </c>
      <c r="H6" s="3">
        <v>3.21</v>
      </c>
      <c r="I6" s="3">
        <v>2.67</v>
      </c>
      <c r="J6" s="3">
        <v>1.97</v>
      </c>
      <c r="K6" s="3">
        <v>1.75</v>
      </c>
      <c r="O6" t="s">
        <v>18</v>
      </c>
      <c r="Q6">
        <f>7.86-0.88</f>
        <v>6.98</v>
      </c>
      <c r="R6" t="s">
        <v>19</v>
      </c>
    </row>
    <row r="7" spans="1:18" ht="15">
      <c r="A7" s="1">
        <v>2.54</v>
      </c>
      <c r="D7" s="3">
        <v>10.36</v>
      </c>
      <c r="E7" s="3">
        <v>8.32</v>
      </c>
      <c r="F7" s="3">
        <v>5.84</v>
      </c>
      <c r="G7" s="3">
        <v>4.13</v>
      </c>
      <c r="H7" s="3">
        <v>3.06</v>
      </c>
      <c r="I7" s="3">
        <v>2.67</v>
      </c>
      <c r="J7" s="3">
        <v>1.91</v>
      </c>
      <c r="K7" s="3">
        <v>1.73</v>
      </c>
      <c r="O7" t="s">
        <v>20</v>
      </c>
      <c r="Q7">
        <v>978.64</v>
      </c>
      <c r="R7" t="s">
        <v>21</v>
      </c>
    </row>
    <row r="8" spans="4:18" ht="15">
      <c r="D8" s="3"/>
      <c r="E8" s="3"/>
      <c r="F8" s="3"/>
      <c r="G8" s="3"/>
      <c r="H8" s="3"/>
      <c r="I8" s="3">
        <v>2.46</v>
      </c>
      <c r="J8" s="3">
        <v>2.03</v>
      </c>
      <c r="K8" s="3">
        <v>1.7</v>
      </c>
      <c r="O8" t="s">
        <v>22</v>
      </c>
      <c r="Q8">
        <v>2.535</v>
      </c>
      <c r="R8" t="s">
        <v>14</v>
      </c>
    </row>
    <row r="9" spans="1:11" ht="15">
      <c r="A9" s="1">
        <f>AVERAGE(A2:A7)</f>
        <v>2.544166666666666</v>
      </c>
      <c r="B9" t="s">
        <v>1</v>
      </c>
      <c r="D9" s="3"/>
      <c r="E9" s="3"/>
      <c r="F9" s="3"/>
      <c r="G9" s="3"/>
      <c r="H9" s="3"/>
      <c r="I9" s="3">
        <v>2.55</v>
      </c>
      <c r="J9" s="3">
        <v>2.01</v>
      </c>
      <c r="K9" s="3">
        <v>1.66</v>
      </c>
    </row>
    <row r="10" spans="1:11" ht="15">
      <c r="A10">
        <f>STDEV(A2:A7)</f>
        <v>0.006645800679125632</v>
      </c>
      <c r="B10" t="s">
        <v>2</v>
      </c>
      <c r="D10" s="3"/>
      <c r="E10" s="3"/>
      <c r="F10" s="3"/>
      <c r="G10" s="3"/>
      <c r="H10" s="3"/>
      <c r="I10" s="3">
        <v>2.51</v>
      </c>
      <c r="J10" s="3">
        <v>2.16</v>
      </c>
      <c r="K10" s="3">
        <v>1.76</v>
      </c>
    </row>
    <row r="11" spans="1:11" ht="15">
      <c r="A11">
        <f>A10/SQRT(COUNT(A2:A7))</f>
        <v>0.002713136766016619</v>
      </c>
      <c r="B11" t="s">
        <v>27</v>
      </c>
      <c r="D11" s="3"/>
      <c r="E11" s="3"/>
      <c r="F11" s="3"/>
      <c r="G11" s="3"/>
      <c r="H11" s="3"/>
      <c r="I11" s="3">
        <v>2.54</v>
      </c>
      <c r="J11" s="3">
        <v>2.16</v>
      </c>
      <c r="K11" s="3">
        <v>1.73</v>
      </c>
    </row>
    <row r="12" ht="15">
      <c r="I12" s="3">
        <v>2.55</v>
      </c>
    </row>
    <row r="13" ht="15">
      <c r="I13" s="3">
        <v>2.53</v>
      </c>
    </row>
    <row r="14" ht="15">
      <c r="A14" t="s">
        <v>4</v>
      </c>
    </row>
    <row r="15" spans="1:12" ht="15">
      <c r="A15" t="s">
        <v>1</v>
      </c>
      <c r="D15" s="3">
        <f>AVERAGE(D2:D11)</f>
        <v>10.28</v>
      </c>
      <c r="E15" s="3">
        <f aca="true" t="shared" si="0" ref="E15:K15">AVERAGE(E2:E11)</f>
        <v>8.340000000000002</v>
      </c>
      <c r="F15" s="3">
        <f t="shared" si="0"/>
        <v>5.873333333333334</v>
      </c>
      <c r="G15" s="3">
        <f t="shared" si="0"/>
        <v>4.243333333333333</v>
      </c>
      <c r="H15" s="3">
        <f t="shared" si="0"/>
        <v>3.103333333333333</v>
      </c>
      <c r="I15" s="3">
        <f>AVERAGE(I2:I13)</f>
        <v>2.584166666666667</v>
      </c>
      <c r="J15" s="3">
        <f t="shared" si="0"/>
        <v>2.021</v>
      </c>
      <c r="K15" s="3">
        <f t="shared" si="0"/>
        <v>1.7259999999999998</v>
      </c>
      <c r="L15" t="s">
        <v>17</v>
      </c>
    </row>
    <row r="16" spans="1:12" ht="15">
      <c r="A16" t="s">
        <v>5</v>
      </c>
      <c r="D16">
        <f>STDEV(D2:D11)</f>
        <v>0.09695359714832649</v>
      </c>
      <c r="E16">
        <f aca="true" t="shared" si="1" ref="E16:K16">STDEV(E2:E11)</f>
        <v>0.0469041575982342</v>
      </c>
      <c r="F16">
        <f t="shared" si="1"/>
        <v>0.11656185768364774</v>
      </c>
      <c r="G16">
        <f t="shared" si="1"/>
        <v>0.1437590576856362</v>
      </c>
      <c r="H16">
        <f t="shared" si="1"/>
        <v>0.06531972647422536</v>
      </c>
      <c r="I16">
        <f>STDEV(I2:I13)</f>
        <v>0.0786775159441988</v>
      </c>
      <c r="J16">
        <f t="shared" si="1"/>
        <v>0.08837420438113831</v>
      </c>
      <c r="K16">
        <f t="shared" si="1"/>
        <v>0.0897156000308158</v>
      </c>
      <c r="L16" t="s">
        <v>17</v>
      </c>
    </row>
    <row r="17" spans="1:11" ht="15">
      <c r="A17" t="s">
        <v>3</v>
      </c>
      <c r="D17">
        <f>COUNT(D2:D11)</f>
        <v>6</v>
      </c>
      <c r="E17">
        <f aca="true" t="shared" si="2" ref="E17:K17">COUNT(E2:E11)</f>
        <v>6</v>
      </c>
      <c r="F17">
        <f t="shared" si="2"/>
        <v>6</v>
      </c>
      <c r="G17">
        <f t="shared" si="2"/>
        <v>6</v>
      </c>
      <c r="H17">
        <f t="shared" si="2"/>
        <v>6</v>
      </c>
      <c r="I17">
        <f>COUNT(I2:I13)</f>
        <v>12</v>
      </c>
      <c r="J17">
        <f t="shared" si="2"/>
        <v>10</v>
      </c>
      <c r="K17">
        <f t="shared" si="2"/>
        <v>10</v>
      </c>
    </row>
    <row r="18" spans="1:12" ht="15">
      <c r="A18" t="s">
        <v>6</v>
      </c>
      <c r="D18">
        <f>D16/SQRT(D17)</f>
        <v>0.03958114029012636</v>
      </c>
      <c r="E18">
        <f aca="true" t="shared" si="3" ref="E18:K18">E16/SQRT(E17)</f>
        <v>0.019148542155126725</v>
      </c>
      <c r="F18">
        <f t="shared" si="3"/>
        <v>0.04758617913264129</v>
      </c>
      <c r="G18">
        <f t="shared" si="3"/>
        <v>0.058689389538856856</v>
      </c>
      <c r="H18">
        <f>H16/SQRT(H17)</f>
        <v>0.02666666666666964</v>
      </c>
      <c r="I18">
        <f t="shared" si="3"/>
        <v>0.022712242504777127</v>
      </c>
      <c r="J18">
        <f t="shared" si="3"/>
        <v>0.027946377224962817</v>
      </c>
      <c r="K18">
        <f t="shared" si="3"/>
        <v>0.028370563774605034</v>
      </c>
      <c r="L18" t="s">
        <v>17</v>
      </c>
    </row>
    <row r="20" ht="15">
      <c r="L20" t="s">
        <v>28</v>
      </c>
    </row>
    <row r="21" spans="3:12" ht="15">
      <c r="C21" s="6" t="s">
        <v>7</v>
      </c>
      <c r="D21" s="8">
        <f>(D1/2)^2</f>
        <v>1.5562562500000001</v>
      </c>
      <c r="E21" s="8">
        <f aca="true" t="shared" si="4" ref="E21:K21">(E1/2)^2</f>
        <v>1.9320999999999997</v>
      </c>
      <c r="F21" s="8">
        <f t="shared" si="4"/>
        <v>2.5281000000000002</v>
      </c>
      <c r="G21" s="8">
        <f t="shared" si="4"/>
        <v>3.9601</v>
      </c>
      <c r="H21" s="8">
        <f>(H1/2)^2</f>
        <v>5.640625</v>
      </c>
      <c r="I21" s="8">
        <f t="shared" si="4"/>
        <v>7.57625625</v>
      </c>
      <c r="J21" s="8">
        <f t="shared" si="4"/>
        <v>10.080625</v>
      </c>
      <c r="K21" s="8">
        <f t="shared" si="4"/>
        <v>14.100024999999999</v>
      </c>
      <c r="L21" s="6" t="s">
        <v>13</v>
      </c>
    </row>
    <row r="22" spans="3:12" ht="15">
      <c r="C22" t="s">
        <v>12</v>
      </c>
      <c r="D22" s="1">
        <f>2*D15*0.005</f>
        <v>0.1028</v>
      </c>
      <c r="E22" s="1">
        <f aca="true" t="shared" si="5" ref="E22:K22">2*E15*0.005</f>
        <v>0.08340000000000002</v>
      </c>
      <c r="F22" s="1">
        <f t="shared" si="5"/>
        <v>0.05873333333333334</v>
      </c>
      <c r="G22" s="1">
        <f t="shared" si="5"/>
        <v>0.04243333333333333</v>
      </c>
      <c r="H22" s="1">
        <f>2*H15*0.005</f>
        <v>0.031033333333333333</v>
      </c>
      <c r="I22" s="1">
        <f t="shared" si="5"/>
        <v>0.02584166666666667</v>
      </c>
      <c r="J22" s="1">
        <f t="shared" si="5"/>
        <v>0.02021</v>
      </c>
      <c r="K22" s="1">
        <f t="shared" si="5"/>
        <v>0.017259999999999998</v>
      </c>
      <c r="L22" t="s">
        <v>13</v>
      </c>
    </row>
    <row r="23" spans="3:12" ht="15">
      <c r="C23" t="s">
        <v>8</v>
      </c>
      <c r="D23" s="3">
        <f aca="true" t="shared" si="6" ref="D23:K23">comprimento/D15</f>
        <v>5.836575875486382</v>
      </c>
      <c r="E23" s="3">
        <f t="shared" si="6"/>
        <v>7.1942446043165456</v>
      </c>
      <c r="F23" s="3">
        <f t="shared" si="6"/>
        <v>10.21566401816118</v>
      </c>
      <c r="G23" s="3">
        <f t="shared" si="6"/>
        <v>14.139827179890023</v>
      </c>
      <c r="H23" s="3">
        <f>comprimento/H15</f>
        <v>19.33404940923738</v>
      </c>
      <c r="I23" s="3">
        <f t="shared" si="6"/>
        <v>23.218316672041276</v>
      </c>
      <c r="J23" s="3">
        <f t="shared" si="6"/>
        <v>29.688273132112815</v>
      </c>
      <c r="K23" s="3">
        <f t="shared" si="6"/>
        <v>34.76245654692932</v>
      </c>
      <c r="L23" t="s">
        <v>11</v>
      </c>
    </row>
    <row r="24" spans="3:12" ht="15">
      <c r="C24" t="s">
        <v>5</v>
      </c>
      <c r="D24" s="3">
        <f aca="true" t="shared" si="7" ref="D24:K24">D23*SQRT(($O$3/comprimento)^2+(D18/D15)^2)</f>
        <v>0.029724142027019947</v>
      </c>
      <c r="E24" s="3">
        <f t="shared" si="7"/>
        <v>0.02911907562200223</v>
      </c>
      <c r="F24" s="3">
        <f t="shared" si="7"/>
        <v>0.08949919182237713</v>
      </c>
      <c r="G24" s="3">
        <f t="shared" si="7"/>
        <v>0.20116689418929987</v>
      </c>
      <c r="H24" s="3">
        <f>H23*SQRT(($O$3/comprimento)^2+(H18/H15)^2)</f>
        <v>0.17819788380405452</v>
      </c>
      <c r="I24" s="3">
        <f t="shared" si="7"/>
        <v>0.21824926635662378</v>
      </c>
      <c r="J24" s="3">
        <f t="shared" si="7"/>
        <v>0.4222884720855542</v>
      </c>
      <c r="K24" s="3">
        <f t="shared" si="7"/>
        <v>0.5830274687250745</v>
      </c>
      <c r="L24" t="s">
        <v>11</v>
      </c>
    </row>
    <row r="25" spans="3:11" ht="15">
      <c r="C25" t="s">
        <v>25</v>
      </c>
      <c r="D25" s="1">
        <f>2.4*0.1*((D1/2)/($Q$8))</f>
        <v>0.11810650887573965</v>
      </c>
      <c r="E25" s="1">
        <f aca="true" t="shared" si="8" ref="E25:K25">2.4*0.1*((E1/2)/($Q$8))</f>
        <v>0.13159763313609465</v>
      </c>
      <c r="F25" s="1">
        <f t="shared" si="8"/>
        <v>0.1505325443786982</v>
      </c>
      <c r="G25" s="1">
        <f t="shared" si="8"/>
        <v>0.1884023668639053</v>
      </c>
      <c r="H25" s="1">
        <f>2.4*0.1*((H1/2)/($Q$8))</f>
        <v>0.22485207100591711</v>
      </c>
      <c r="I25" s="1">
        <f t="shared" si="8"/>
        <v>0.26059171597633135</v>
      </c>
      <c r="J25" s="1">
        <f t="shared" si="8"/>
        <v>0.30059171597633133</v>
      </c>
      <c r="K25" s="1">
        <f t="shared" si="8"/>
        <v>0.35550295857988157</v>
      </c>
    </row>
    <row r="26" spans="3:11" ht="15">
      <c r="C26" t="s">
        <v>24</v>
      </c>
      <c r="D26" s="1">
        <f>D25+D25^2</f>
        <v>0.13205565631455482</v>
      </c>
      <c r="E26" s="1">
        <f aca="true" t="shared" si="9" ref="E26:K26">E25+E25^2</f>
        <v>0.14891557018311682</v>
      </c>
      <c r="F26" s="1">
        <f t="shared" si="9"/>
        <v>0.17319259129582296</v>
      </c>
      <c r="G26" s="1">
        <f t="shared" si="9"/>
        <v>0.22389781870382686</v>
      </c>
      <c r="H26" s="1">
        <f>H25+H25^2</f>
        <v>0.2754105248415671</v>
      </c>
      <c r="I26" s="1">
        <f t="shared" si="9"/>
        <v>0.32849975841182033</v>
      </c>
      <c r="J26" s="1">
        <f t="shared" si="9"/>
        <v>0.3909470956899268</v>
      </c>
      <c r="K26" s="1">
        <f t="shared" si="9"/>
        <v>0.48188531213893054</v>
      </c>
    </row>
    <row r="27" spans="3:12" ht="15">
      <c r="C27" s="6" t="s">
        <v>23</v>
      </c>
      <c r="D27" s="7">
        <f>(1+D26)*D23</f>
        <v>6.607328733353433</v>
      </c>
      <c r="E27" s="7">
        <f aca="true" t="shared" si="10" ref="E27:K27">(1+E26)*E23</f>
        <v>8.265579641605155</v>
      </c>
      <c r="F27" s="7">
        <f t="shared" si="10"/>
        <v>11.984941341274013</v>
      </c>
      <c r="G27" s="7">
        <f t="shared" si="10"/>
        <v>17.305703642316484</v>
      </c>
      <c r="H27" s="7">
        <f>(1+H26)*H23</f>
        <v>24.658850104348236</v>
      </c>
      <c r="I27" s="7">
        <f t="shared" si="10"/>
        <v>30.845528089535975</v>
      </c>
      <c r="J27" s="7">
        <f t="shared" si="10"/>
        <v>41.29481728916161</v>
      </c>
      <c r="K27" s="7">
        <f t="shared" si="10"/>
        <v>51.51397377076237</v>
      </c>
      <c r="L27" s="6" t="s">
        <v>11</v>
      </c>
    </row>
    <row r="28" spans="3:13" ht="15">
      <c r="C28" t="s">
        <v>5</v>
      </c>
      <c r="D28" s="3">
        <f>D27*(D24/D23)</f>
        <v>0.0336493831107851</v>
      </c>
      <c r="E28" s="3">
        <f aca="true" t="shared" si="11" ref="E28:K28">E27*(E24/E23)</f>
        <v>0.033455359371457986</v>
      </c>
      <c r="F28" s="3">
        <f t="shared" si="11"/>
        <v>0.10499978877297655</v>
      </c>
      <c r="G28" s="3">
        <f t="shared" si="11"/>
        <v>0.24620772299370763</v>
      </c>
      <c r="H28" s="3">
        <f>H27*(H24/H23)</f>
        <v>0.22727545650818576</v>
      </c>
      <c r="I28" s="3">
        <f t="shared" si="11"/>
        <v>0.28994409762833173</v>
      </c>
      <c r="J28" s="3">
        <f t="shared" si="11"/>
        <v>0.5873809237907384</v>
      </c>
      <c r="K28" s="3">
        <f t="shared" si="11"/>
        <v>0.8639798424772276</v>
      </c>
      <c r="M28" t="s">
        <v>26</v>
      </c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IFUSP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Vito</cp:lastModifiedBy>
  <dcterms:created xsi:type="dcterms:W3CDTF">2011-05-05T11:28:14Z</dcterms:created>
  <dcterms:modified xsi:type="dcterms:W3CDTF">2012-05-09T18:41:34Z</dcterms:modified>
  <cp:category/>
  <cp:version/>
  <cp:contentType/>
  <cp:contentStatus/>
</cp:coreProperties>
</file>