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8595" windowHeight="67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3"/>
  <c r="U3"/>
  <c r="M3"/>
  <c r="M4"/>
  <c r="M5"/>
  <c r="M6"/>
  <c r="M7"/>
  <c r="M8"/>
  <c r="M9"/>
  <c r="M10"/>
  <c r="M11"/>
  <c r="L12"/>
  <c r="G8"/>
  <c r="G7"/>
  <c r="F7"/>
  <c r="F8" s="1"/>
  <c r="L11"/>
  <c r="L9"/>
  <c r="L10"/>
  <c r="L6"/>
  <c r="L7"/>
  <c r="L8"/>
  <c r="L4"/>
  <c r="L5"/>
  <c r="L3"/>
  <c r="K4"/>
  <c r="K5"/>
  <c r="K6"/>
  <c r="K7"/>
  <c r="K8"/>
  <c r="K9"/>
  <c r="K10"/>
  <c r="K11"/>
  <c r="K3"/>
  <c r="F4"/>
  <c r="J11"/>
  <c r="J10"/>
  <c r="J9"/>
  <c r="J8"/>
  <c r="J6"/>
  <c r="J5"/>
  <c r="J4"/>
  <c r="J3"/>
  <c r="U5" l="1"/>
</calcChain>
</file>

<file path=xl/sharedStrings.xml><?xml version="1.0" encoding="utf-8"?>
<sst xmlns="http://schemas.openxmlformats.org/spreadsheetml/2006/main" count="31" uniqueCount="30">
  <si>
    <t>Nó</t>
  </si>
  <si>
    <t>x</t>
  </si>
  <si>
    <t>y</t>
  </si>
  <si>
    <t>Barra</t>
  </si>
  <si>
    <r>
      <t xml:space="preserve">ângulo </t>
    </r>
    <r>
      <rPr>
        <sz val="11"/>
        <color theme="1"/>
        <rFont val="Calibri"/>
        <family val="2"/>
      </rPr>
      <t>θ</t>
    </r>
  </si>
  <si>
    <t>N</t>
  </si>
  <si>
    <t>n</t>
  </si>
  <si>
    <t>m</t>
  </si>
  <si>
    <t>P</t>
  </si>
  <si>
    <t>ândulo (rad)</t>
  </si>
  <si>
    <t>Apoios</t>
  </si>
  <si>
    <t>A</t>
  </si>
  <si>
    <t>B</t>
  </si>
  <si>
    <t>H</t>
  </si>
  <si>
    <t>V</t>
  </si>
  <si>
    <t>max_traçao</t>
  </si>
  <si>
    <t>Coef. Seg.</t>
  </si>
  <si>
    <t>Sigma</t>
  </si>
  <si>
    <t>E</t>
  </si>
  <si>
    <t>kN/cm²</t>
  </si>
  <si>
    <t>Dimensionamento</t>
  </si>
  <si>
    <t>Tração</t>
  </si>
  <si>
    <t>Compressão</t>
  </si>
  <si>
    <t>L</t>
  </si>
  <si>
    <t>Amin</t>
  </si>
  <si>
    <t>cm²</t>
  </si>
  <si>
    <t>Imin_flambagem</t>
  </si>
  <si>
    <t>Imin</t>
  </si>
  <si>
    <t>cm^4</t>
  </si>
  <si>
    <t>Carga nas barras</t>
  </si>
</sst>
</file>

<file path=xl/styles.xml><?xml version="1.0" encoding="utf-8"?>
<styleSheet xmlns="http://schemas.openxmlformats.org/spreadsheetml/2006/main">
  <numFmts count="2">
    <numFmt numFmtId="164" formatCode="0.0"/>
    <numFmt numFmtId="167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>
      <selection activeCell="J16" sqref="J16"/>
    </sheetView>
  </sheetViews>
  <sheetFormatPr defaultRowHeight="15"/>
  <cols>
    <col min="5" max="5" width="11" customWidth="1"/>
    <col min="6" max="6" width="9.28515625" customWidth="1"/>
    <col min="7" max="8" width="9.5703125" customWidth="1"/>
    <col min="12" max="12" width="9.5703125" bestFit="1" customWidth="1"/>
    <col min="13" max="13" width="9.5703125" customWidth="1"/>
    <col min="14" max="14" width="17.28515625" bestFit="1" customWidth="1"/>
    <col min="20" max="20" width="17.7109375" bestFit="1" customWidth="1"/>
  </cols>
  <sheetData>
    <row r="1" spans="1:22">
      <c r="A1" s="2" t="s">
        <v>0</v>
      </c>
      <c r="B1" s="2" t="s">
        <v>1</v>
      </c>
      <c r="C1" s="2" t="s">
        <v>2</v>
      </c>
      <c r="E1" s="4" t="s">
        <v>6</v>
      </c>
      <c r="F1" s="7">
        <v>8</v>
      </c>
      <c r="I1" s="3" t="s">
        <v>29</v>
      </c>
      <c r="J1" s="3"/>
      <c r="K1" s="3"/>
      <c r="L1" s="3"/>
      <c r="M1" s="10"/>
      <c r="T1" s="2" t="s">
        <v>20</v>
      </c>
      <c r="U1" s="2"/>
      <c r="V1" s="2"/>
    </row>
    <row r="2" spans="1:22">
      <c r="A2" s="2">
        <v>1</v>
      </c>
      <c r="B2" s="2">
        <v>0</v>
      </c>
      <c r="C2" s="2">
        <v>2</v>
      </c>
      <c r="E2" s="2" t="s">
        <v>7</v>
      </c>
      <c r="F2" s="7">
        <v>1</v>
      </c>
      <c r="I2" s="4" t="s">
        <v>3</v>
      </c>
      <c r="J2" s="2" t="s">
        <v>4</v>
      </c>
      <c r="K2" s="2" t="s">
        <v>9</v>
      </c>
      <c r="L2" s="2" t="s">
        <v>5</v>
      </c>
      <c r="M2" s="10" t="s">
        <v>23</v>
      </c>
      <c r="N2" s="9" t="s">
        <v>26</v>
      </c>
      <c r="P2" s="4" t="s">
        <v>16</v>
      </c>
      <c r="Q2" s="5">
        <v>2</v>
      </c>
      <c r="R2" s="5"/>
      <c r="T2" s="5"/>
      <c r="U2" s="17" t="s">
        <v>24</v>
      </c>
      <c r="V2" s="5"/>
    </row>
    <row r="3" spans="1:22">
      <c r="A3" s="2">
        <v>2</v>
      </c>
      <c r="B3" s="2">
        <v>0</v>
      </c>
      <c r="C3" s="2">
        <v>-2</v>
      </c>
      <c r="E3" s="1"/>
      <c r="F3" s="1"/>
      <c r="I3" s="4">
        <v>1</v>
      </c>
      <c r="J3" s="6">
        <f>DEGREES(ATAN(ABS((C12-C10)/(B12-B10))))</f>
        <v>45</v>
      </c>
      <c r="K3" s="6">
        <f>RADIANS(J3)</f>
        <v>0.78539816339744828</v>
      </c>
      <c r="L3" s="14">
        <f>$F$4/(2*SIN(K3))</f>
        <v>6.3639610306789285</v>
      </c>
      <c r="M3" s="11">
        <f>SQRT((B12-B10)^2+(C12-C10)^2)</f>
        <v>4.2426406871192848</v>
      </c>
      <c r="N3" s="12">
        <f>($Q$2*ABS(L3)*((100*M3)^2)/(PI()^2*$Q$4))</f>
        <v>11.053783959121727</v>
      </c>
      <c r="P3" s="5" t="s">
        <v>17</v>
      </c>
      <c r="Q3" s="5">
        <v>25</v>
      </c>
      <c r="R3" s="5" t="s">
        <v>19</v>
      </c>
      <c r="T3" s="5" t="s">
        <v>21</v>
      </c>
      <c r="U3" s="15">
        <f>Q2*L12/Q3</f>
        <v>0.92250000000000032</v>
      </c>
      <c r="V3" s="5" t="s">
        <v>25</v>
      </c>
    </row>
    <row r="4" spans="1:22">
      <c r="A4" s="2">
        <v>3</v>
      </c>
      <c r="B4" s="2">
        <v>1.5</v>
      </c>
      <c r="C4" s="2">
        <v>0</v>
      </c>
      <c r="E4" s="2" t="s">
        <v>8</v>
      </c>
      <c r="F4" s="2">
        <f>F1+F2</f>
        <v>9</v>
      </c>
      <c r="I4" s="2">
        <v>2</v>
      </c>
      <c r="J4" s="6">
        <f>DEGREES(ATAN(ABS((C10-C5)/(B10-B5))))</f>
        <v>15.945395900922854</v>
      </c>
      <c r="K4" s="6">
        <f t="shared" ref="K4:K11" si="0">RADIANS(J4)</f>
        <v>0.27829965900511133</v>
      </c>
      <c r="L4" s="14">
        <f>(L3*SIN(K3)+L5*SIN(K5))/SIN(K4)</f>
        <v>6.1425927190804384</v>
      </c>
      <c r="M4" s="11">
        <f>SQRT((B5-B10)^2+(C5-C10)^2)</f>
        <v>3.640054944640259</v>
      </c>
      <c r="N4" s="12">
        <f t="shared" ref="N4:N11" si="1">($Q$2*ABS(L4)*((100*M4)^2)/(PI()^2*$Q$4))</f>
        <v>7.8537767955456923</v>
      </c>
      <c r="P4" s="5" t="s">
        <v>18</v>
      </c>
      <c r="Q4" s="5">
        <v>21000</v>
      </c>
      <c r="R4" s="5" t="s">
        <v>19</v>
      </c>
      <c r="T4" s="5"/>
      <c r="U4" s="18" t="s">
        <v>27</v>
      </c>
      <c r="V4" s="5"/>
    </row>
    <row r="5" spans="1:22">
      <c r="A5" s="2">
        <v>4</v>
      </c>
      <c r="B5" s="2">
        <v>2.5</v>
      </c>
      <c r="C5" s="2">
        <v>4</v>
      </c>
      <c r="E5" s="1"/>
      <c r="F5" s="1"/>
      <c r="I5" s="2">
        <v>3</v>
      </c>
      <c r="J5" s="6">
        <f>DEGREES(ATAN(ABS((C10-C9)/(B10-B9))))</f>
        <v>63.43494882292201</v>
      </c>
      <c r="K5" s="6">
        <f t="shared" si="0"/>
        <v>1.1071487177940904</v>
      </c>
      <c r="L5" s="14">
        <f>L3*SIN(K4-K3)/SIN(K4+K5)</f>
        <v>-3.1444705933590793</v>
      </c>
      <c r="M5" s="11">
        <f>SQRT((B9-B10)^2+(C9-C10)^2)</f>
        <v>3.3541019662496847</v>
      </c>
      <c r="N5" s="12">
        <f t="shared" si="1"/>
        <v>3.4135873119392803</v>
      </c>
      <c r="T5" s="5" t="s">
        <v>22</v>
      </c>
      <c r="U5" s="15">
        <f>LARGE(N3:N11,1)</f>
        <v>11.053783959121727</v>
      </c>
      <c r="V5" s="5" t="s">
        <v>28</v>
      </c>
    </row>
    <row r="6" spans="1:22">
      <c r="A6" s="2">
        <v>5</v>
      </c>
      <c r="B6" s="2">
        <v>2.5</v>
      </c>
      <c r="C6" s="2">
        <v>2</v>
      </c>
      <c r="E6" s="19" t="s">
        <v>10</v>
      </c>
      <c r="F6" s="19" t="s">
        <v>13</v>
      </c>
      <c r="G6" s="19" t="s">
        <v>14</v>
      </c>
      <c r="I6" s="2">
        <v>4</v>
      </c>
      <c r="J6" s="6">
        <f>DEGREES(ATAN(ABS((C9-C6)/(B9-B6))))</f>
        <v>45</v>
      </c>
      <c r="K6" s="6">
        <f t="shared" si="0"/>
        <v>0.78539816339744828</v>
      </c>
      <c r="L6" s="14">
        <f>-L5*SIN(K5)/SIN(K6)</f>
        <v>3.97747564417433</v>
      </c>
      <c r="M6" s="11">
        <f>SQRT((B6-B9)^2+(C6-C9)^2)</f>
        <v>2.8284271247461903</v>
      </c>
      <c r="N6" s="12">
        <f t="shared" si="1"/>
        <v>3.0704955442004804</v>
      </c>
    </row>
    <row r="7" spans="1:22">
      <c r="A7" s="2">
        <v>6</v>
      </c>
      <c r="B7" s="2">
        <v>2.5</v>
      </c>
      <c r="C7" s="2">
        <v>-2</v>
      </c>
      <c r="E7" s="19" t="s">
        <v>11</v>
      </c>
      <c r="F7" s="19">
        <f>-L9-L11*COS(K11)-L8*COS(K8)</f>
        <v>-20.250000000000007</v>
      </c>
      <c r="G7" s="16">
        <f>-L8*SIN(K8)+L11*SIN(K11)</f>
        <v>4.5</v>
      </c>
      <c r="I7" s="2">
        <v>5</v>
      </c>
      <c r="J7" s="6">
        <v>90</v>
      </c>
      <c r="K7" s="6">
        <f t="shared" si="0"/>
        <v>1.5707963267948966</v>
      </c>
      <c r="L7" s="14">
        <f>-(L8*SIN(K8)+L4*SIN(K4))</f>
        <v>-6.4125000000000014</v>
      </c>
      <c r="M7" s="11">
        <f>SQRT((B6-B5)^2+(C6-C5)^2)</f>
        <v>2</v>
      </c>
      <c r="N7" s="12">
        <f t="shared" si="1"/>
        <v>2.4751317718342523</v>
      </c>
    </row>
    <row r="8" spans="1:22">
      <c r="A8" s="2">
        <v>7</v>
      </c>
      <c r="B8" s="2">
        <v>2.5</v>
      </c>
      <c r="C8" s="2">
        <v>-4</v>
      </c>
      <c r="E8" s="19" t="s">
        <v>12</v>
      </c>
      <c r="F8" s="19">
        <f>-F7</f>
        <v>20.250000000000007</v>
      </c>
      <c r="G8" s="16">
        <f>F4-G7</f>
        <v>4.5</v>
      </c>
      <c r="I8" s="2">
        <v>6</v>
      </c>
      <c r="J8" s="6">
        <f>DEGREES(ATAN(ABS((C2-C5)/(B2-B5))))</f>
        <v>38.659808254090095</v>
      </c>
      <c r="K8" s="6">
        <f t="shared" si="0"/>
        <v>0.67474094222355274</v>
      </c>
      <c r="L8" s="14">
        <f>L4*COS(K4)/COS(K8)</f>
        <v>7.5636905054675543</v>
      </c>
      <c r="M8" s="11">
        <f>SQRT((B5-B2)^2+(C5-C2)^2)</f>
        <v>3.2015621187164243</v>
      </c>
      <c r="N8" s="12">
        <f t="shared" si="1"/>
        <v>7.4811535865356369</v>
      </c>
    </row>
    <row r="9" spans="1:22">
      <c r="A9" s="2">
        <v>8</v>
      </c>
      <c r="B9" s="2">
        <v>4.5</v>
      </c>
      <c r="C9" s="2">
        <v>0</v>
      </c>
      <c r="E9" s="1"/>
      <c r="F9" s="1"/>
      <c r="I9" s="2">
        <v>7</v>
      </c>
      <c r="J9" s="6">
        <f>DEGREES(ATAN(ABS((C6-C2)/(B6-B2))))</f>
        <v>0</v>
      </c>
      <c r="K9" s="6">
        <f t="shared" si="0"/>
        <v>0</v>
      </c>
      <c r="L9" s="14">
        <f>L6*COS(K6)-L10*COS(K10)</f>
        <v>7.4250000000000025</v>
      </c>
      <c r="M9" s="11">
        <f>SQRT((B6-B2)^2+(C6-C2)^2)</f>
        <v>2.5</v>
      </c>
      <c r="N9" s="12">
        <f t="shared" si="1"/>
        <v>4.47803445562118</v>
      </c>
    </row>
    <row r="10" spans="1:22">
      <c r="A10" s="2">
        <v>9</v>
      </c>
      <c r="B10" s="2">
        <v>6</v>
      </c>
      <c r="C10" s="2">
        <v>3</v>
      </c>
      <c r="E10" s="1"/>
      <c r="F10" s="1"/>
      <c r="I10" s="2">
        <v>8</v>
      </c>
      <c r="J10" s="6">
        <f>DEGREES(ATAN(ABS((C6-C4)/(B6-B4))))</f>
        <v>63.43494882292201</v>
      </c>
      <c r="K10" s="6">
        <f t="shared" si="0"/>
        <v>1.1071487177940904</v>
      </c>
      <c r="L10" s="14">
        <f>(L7-L6*SIN(K6))/SIN(K10)</f>
        <v>-10.313863546217782</v>
      </c>
      <c r="M10" s="11">
        <f>SQRT((B6-B4)^2+(C6-C4)^2)</f>
        <v>2.2360679774997898</v>
      </c>
      <c r="N10" s="12">
        <f t="shared" si="1"/>
        <v>4.976251725849262</v>
      </c>
    </row>
    <row r="11" spans="1:22">
      <c r="A11" s="2">
        <v>10</v>
      </c>
      <c r="B11" s="2">
        <v>6</v>
      </c>
      <c r="C11" s="2">
        <v>-3</v>
      </c>
      <c r="E11" s="1"/>
      <c r="F11" s="1"/>
      <c r="I11" s="2">
        <v>9</v>
      </c>
      <c r="J11" s="6">
        <f>DEGREES(ATAN(ABS((C4-C2)/(B4-B2))))</f>
        <v>53.13010235415598</v>
      </c>
      <c r="K11" s="6">
        <f t="shared" si="0"/>
        <v>0.92729521800161219</v>
      </c>
      <c r="L11" s="14">
        <f>-L10*SIN(K10)/SIN(K11)</f>
        <v>11.531250000000004</v>
      </c>
      <c r="M11" s="11">
        <f>SQRT((B4-B2)^2+(C4-C2)^2)</f>
        <v>2.5</v>
      </c>
      <c r="N11" s="12">
        <f t="shared" si="1"/>
        <v>6.9545232075934997</v>
      </c>
    </row>
    <row r="12" spans="1:22">
      <c r="A12" s="2">
        <v>11</v>
      </c>
      <c r="B12" s="2">
        <v>9</v>
      </c>
      <c r="C12" s="2">
        <v>0</v>
      </c>
      <c r="E12" s="1"/>
      <c r="F12" s="1"/>
      <c r="K12" t="s">
        <v>15</v>
      </c>
      <c r="L12" s="8">
        <f>LARGE(L3:L11,1)</f>
        <v>11.531250000000004</v>
      </c>
      <c r="M12" s="13"/>
      <c r="N12" s="12"/>
    </row>
    <row r="13" spans="1:22">
      <c r="L13" s="8"/>
      <c r="M13" s="8"/>
    </row>
    <row r="14" spans="1:22">
      <c r="L14" s="8"/>
      <c r="M14" s="8"/>
    </row>
    <row r="15" spans="1:22">
      <c r="L15" s="8"/>
      <c r="M15" s="8"/>
    </row>
  </sheetData>
  <mergeCells count="1">
    <mergeCell ref="I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2016-10-13T13:26:24Z</dcterms:created>
  <dcterms:modified xsi:type="dcterms:W3CDTF">2016-10-13T18:53:25Z</dcterms:modified>
</cp:coreProperties>
</file>