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5200" windowHeight="11385" activeTab="1"/>
  </bookViews>
  <sheets>
    <sheet name="4 anos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29" i="2"/>
  <c r="B29" i="2"/>
  <c r="D28" i="2"/>
  <c r="C28" i="2"/>
  <c r="B28" i="2"/>
  <c r="D16" i="2"/>
  <c r="D27" i="2" s="1"/>
  <c r="C16" i="2"/>
  <c r="C27" i="2" s="1"/>
  <c r="B16" i="2"/>
  <c r="B27" i="2" s="1"/>
  <c r="D25" i="2"/>
  <c r="C25" i="2"/>
  <c r="B25" i="2"/>
  <c r="D14" i="2"/>
  <c r="D23" i="2" s="1"/>
  <c r="D24" i="2" s="1"/>
  <c r="C14" i="2"/>
  <c r="C23" i="2" s="1"/>
  <c r="C24" i="2" s="1"/>
  <c r="B14" i="2"/>
  <c r="B23" i="2" s="1"/>
  <c r="B24" i="2" s="1"/>
  <c r="D22" i="2"/>
  <c r="C22" i="2"/>
  <c r="B22" i="2"/>
  <c r="D21" i="2"/>
  <c r="C21" i="2"/>
  <c r="B21" i="2"/>
  <c r="D20" i="2"/>
  <c r="C20" i="2"/>
  <c r="B20" i="2"/>
  <c r="D19" i="2"/>
  <c r="C19" i="2"/>
  <c r="B19" i="2"/>
  <c r="E4" i="2"/>
  <c r="E15" i="2"/>
  <c r="D15" i="2"/>
  <c r="C15" i="2"/>
  <c r="B15" i="2"/>
  <c r="D11" i="2"/>
  <c r="C11" i="2"/>
  <c r="B11" i="2"/>
  <c r="E13" i="2"/>
  <c r="D13" i="2"/>
  <c r="C13" i="2"/>
  <c r="B13" i="2"/>
  <c r="D8" i="2"/>
  <c r="C8" i="2"/>
  <c r="B8" i="2"/>
  <c r="D6" i="2"/>
  <c r="C6" i="2"/>
  <c r="B6" i="2"/>
  <c r="O4" i="1" l="1"/>
  <c r="N4" i="1"/>
  <c r="M5" i="1"/>
  <c r="M4" i="1"/>
  <c r="G39" i="1" l="1"/>
  <c r="G38" i="1"/>
  <c r="G37" i="1"/>
  <c r="G35" i="1"/>
  <c r="G34" i="1"/>
  <c r="G33" i="1"/>
  <c r="G29" i="1"/>
  <c r="G28" i="1"/>
  <c r="G27" i="1"/>
  <c r="G18" i="1"/>
  <c r="G19" i="1" s="1"/>
  <c r="G20" i="1" s="1"/>
  <c r="G25" i="1"/>
  <c r="G24" i="1"/>
  <c r="H10" i="1"/>
  <c r="G17" i="1"/>
  <c r="G10" i="1"/>
  <c r="G5" i="1"/>
  <c r="G26" i="1" l="1"/>
  <c r="G11" i="1"/>
  <c r="H18" i="1"/>
</calcChain>
</file>

<file path=xl/sharedStrings.xml><?xml version="1.0" encoding="utf-8"?>
<sst xmlns="http://schemas.openxmlformats.org/spreadsheetml/2006/main" count="56" uniqueCount="44">
  <si>
    <t>4 anos</t>
  </si>
  <si>
    <t>tempo</t>
  </si>
  <si>
    <t>valo contrato</t>
  </si>
  <si>
    <t>custo contrato</t>
  </si>
  <si>
    <t>retoprno</t>
  </si>
  <si>
    <t>1 ano</t>
  </si>
  <si>
    <t>custo incorridos</t>
  </si>
  <si>
    <t>receita</t>
  </si>
  <si>
    <t>resultado</t>
  </si>
  <si>
    <t>2 ano</t>
  </si>
  <si>
    <t>novo custo real</t>
  </si>
  <si>
    <t>retorno</t>
  </si>
  <si>
    <t>ajuste primeiro ano</t>
  </si>
  <si>
    <t>apropiacao receita</t>
  </si>
  <si>
    <t>3 ano</t>
  </si>
  <si>
    <t>apropriacao de receita</t>
  </si>
  <si>
    <t>ajuste 2 peridodo</t>
  </si>
  <si>
    <t>ajuste do 1 periodo</t>
  </si>
  <si>
    <t>receita ajsutada</t>
  </si>
  <si>
    <t>4 ano</t>
  </si>
  <si>
    <t>custo do periodo</t>
  </si>
  <si>
    <t>receita total</t>
  </si>
  <si>
    <t>custo</t>
  </si>
  <si>
    <t>valor do contrato</t>
  </si>
  <si>
    <t>Grande</t>
  </si>
  <si>
    <t>Media</t>
  </si>
  <si>
    <t>Pequena</t>
  </si>
  <si>
    <t>MP</t>
  </si>
  <si>
    <t>Produção</t>
  </si>
  <si>
    <t>tempo mod</t>
  </si>
  <si>
    <t>tempo maq</t>
  </si>
  <si>
    <t>custo mod</t>
  </si>
  <si>
    <t>custo ee</t>
  </si>
  <si>
    <t>horas maq</t>
  </si>
  <si>
    <t>custo mp</t>
  </si>
  <si>
    <t>hras mod</t>
  </si>
  <si>
    <t>MOD</t>
  </si>
  <si>
    <t>ee</t>
  </si>
  <si>
    <t>FIXOS</t>
  </si>
  <si>
    <t>OUTROS CUSTOS</t>
  </si>
  <si>
    <t>OUTROS</t>
  </si>
  <si>
    <t>UNIT</t>
  </si>
  <si>
    <t>FIXOS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</si>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</sst>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0_-;\-* #,##0.000000_-;_-* &quot;-&quot;??_-;_-@_-"/>
    <numFmt numFmtId="165" formatCode="_-* #,##0.000000_-;\-* #,##0.000000_-;_-* &quot;-&quot;??????_-;_-@_-"/>
    <numFmt numFmtId="166" formatCode="_-* #,##0.00_-;\-* #,##0.00_-;_-* &quot;-&quot;??????_-;_-@_-"/>
    <numFmt numFmtId="167" formatCode="_-* #,##0_-;\-* #,##0_-;_-* &quot;-&quot;??????_-;_-@_-"/>
    <numFmt numFmtId="168" formatCode="0.0%"/>
    <numFmt numFmtId="169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3" applyNumberFormat="1" applyFont="1"/>
    <xf numFmtId="169" fontId="2" fillId="2" borderId="3" xfId="4" applyNumberFormat="1" applyFill="1" applyBorder="1"/>
    <xf numFmtId="169" fontId="2" fillId="2" borderId="1" xfId="4" applyNumberFormat="1" applyFill="1" applyBorder="1"/>
    <xf numFmtId="169" fontId="2" fillId="2" borderId="2" xfId="4" applyNumberFormat="1" applyFill="1" applyBorder="1"/>
  </cellXfs>
  <cellStyles count="7">
    <cellStyle name="Moeda" xfId="2" builtinId="4"/>
    <cellStyle name="Normal" xfId="0" builtinId="0"/>
    <cellStyle name="Normal 2" xfId="4"/>
    <cellStyle name="Porcentagem" xfId="3" builtinId="5"/>
    <cellStyle name="Porcentagem 2" xfId="6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O39"/>
  <sheetViews>
    <sheetView workbookViewId="0">
      <selection activeCell="L10" sqref="L10"/>
    </sheetView>
  </sheetViews>
  <sheetFormatPr defaultRowHeight="15" x14ac:dyDescent="0.25"/>
  <cols>
    <col min="6" max="6" width="18.5703125" bestFit="1" customWidth="1"/>
    <col min="7" max="8" width="13.7109375" bestFit="1" customWidth="1"/>
  </cols>
  <sheetData>
    <row r="2" spans="6:15" x14ac:dyDescent="0.25">
      <c r="F2" t="s">
        <v>1</v>
      </c>
      <c r="G2" t="s">
        <v>0</v>
      </c>
      <c r="M2" t="s">
        <v>23</v>
      </c>
    </row>
    <row r="3" spans="6:15" x14ac:dyDescent="0.25">
      <c r="F3" t="s">
        <v>2</v>
      </c>
      <c r="G3" s="1">
        <v>20000</v>
      </c>
      <c r="L3">
        <v>5000</v>
      </c>
      <c r="M3">
        <v>15000</v>
      </c>
      <c r="N3">
        <v>10000</v>
      </c>
      <c r="O3">
        <v>5000</v>
      </c>
    </row>
    <row r="4" spans="6:15" x14ac:dyDescent="0.25">
      <c r="F4" t="s">
        <v>3</v>
      </c>
      <c r="G4" s="1">
        <v>12500</v>
      </c>
      <c r="M4">
        <f>M3*1.05</f>
        <v>15750</v>
      </c>
      <c r="N4">
        <f>N3*1.05</f>
        <v>10500</v>
      </c>
      <c r="O4">
        <f>O3*1.05</f>
        <v>5250</v>
      </c>
    </row>
    <row r="5" spans="6:15" x14ac:dyDescent="0.25">
      <c r="F5" t="s">
        <v>4</v>
      </c>
      <c r="G5">
        <f>G3/G4</f>
        <v>1.6</v>
      </c>
      <c r="M5">
        <f>M4+L3</f>
        <v>20750</v>
      </c>
    </row>
    <row r="6" spans="6:15" x14ac:dyDescent="0.25">
      <c r="M6">
        <v>21500</v>
      </c>
    </row>
    <row r="8" spans="6:15" x14ac:dyDescent="0.25">
      <c r="F8" t="s">
        <v>5</v>
      </c>
    </row>
    <row r="9" spans="6:15" x14ac:dyDescent="0.25">
      <c r="F9" t="s">
        <v>6</v>
      </c>
      <c r="G9">
        <v>3000</v>
      </c>
    </row>
    <row r="10" spans="6:15" x14ac:dyDescent="0.25">
      <c r="F10" t="s">
        <v>7</v>
      </c>
      <c r="G10">
        <f>G9*G5</f>
        <v>4800</v>
      </c>
      <c r="H10">
        <f>G9*1.5</f>
        <v>4500</v>
      </c>
      <c r="I10" t="s">
        <v>12</v>
      </c>
    </row>
    <row r="11" spans="6:15" x14ac:dyDescent="0.25">
      <c r="F11" t="s">
        <v>8</v>
      </c>
      <c r="G11">
        <f>G10-G9</f>
        <v>1800</v>
      </c>
    </row>
    <row r="14" spans="6:15" x14ac:dyDescent="0.25">
      <c r="F14" t="s">
        <v>9</v>
      </c>
    </row>
    <row r="15" spans="6:15" x14ac:dyDescent="0.25">
      <c r="F15" t="s">
        <v>6</v>
      </c>
      <c r="G15">
        <v>3500</v>
      </c>
    </row>
    <row r="16" spans="6:15" x14ac:dyDescent="0.25">
      <c r="F16" t="s">
        <v>10</v>
      </c>
      <c r="G16">
        <v>13333</v>
      </c>
    </row>
    <row r="17" spans="6:8" x14ac:dyDescent="0.25">
      <c r="F17" t="s">
        <v>11</v>
      </c>
      <c r="G17" s="3">
        <f>G3/G16</f>
        <v>1.5000375009375235</v>
      </c>
    </row>
    <row r="18" spans="6:8" x14ac:dyDescent="0.25">
      <c r="F18" t="s">
        <v>13</v>
      </c>
      <c r="G18" s="6">
        <f>ROUND(G15*G17,0)</f>
        <v>5250</v>
      </c>
      <c r="H18">
        <f>G10-H10</f>
        <v>300</v>
      </c>
    </row>
    <row r="19" spans="6:8" x14ac:dyDescent="0.25">
      <c r="F19" t="s">
        <v>12</v>
      </c>
      <c r="G19" s="6">
        <f>G18-H18</f>
        <v>4950</v>
      </c>
    </row>
    <row r="20" spans="6:8" x14ac:dyDescent="0.25">
      <c r="F20" t="s">
        <v>8</v>
      </c>
      <c r="G20" s="6">
        <f>G19-G15</f>
        <v>1450</v>
      </c>
    </row>
    <row r="22" spans="6:8" x14ac:dyDescent="0.25">
      <c r="F22" t="s">
        <v>14</v>
      </c>
      <c r="G22">
        <v>4000</v>
      </c>
    </row>
    <row r="23" spans="6:8" x14ac:dyDescent="0.25">
      <c r="F23" t="s">
        <v>10</v>
      </c>
      <c r="G23">
        <v>14283</v>
      </c>
    </row>
    <row r="24" spans="6:8" x14ac:dyDescent="0.25">
      <c r="F24" t="s">
        <v>11</v>
      </c>
      <c r="G24" s="3">
        <f>G3/G23</f>
        <v>1.4002660505496045</v>
      </c>
    </row>
    <row r="25" spans="6:8" x14ac:dyDescent="0.25">
      <c r="F25" t="s">
        <v>15</v>
      </c>
      <c r="G25">
        <f>G22*1.4</f>
        <v>5600</v>
      </c>
    </row>
    <row r="26" spans="6:8" x14ac:dyDescent="0.25">
      <c r="F26" t="s">
        <v>16</v>
      </c>
      <c r="G26" s="5">
        <f>G18-G15*1.4</f>
        <v>350</v>
      </c>
      <c r="H26" s="4"/>
    </row>
    <row r="27" spans="6:8" x14ac:dyDescent="0.25">
      <c r="F27" t="s">
        <v>17</v>
      </c>
      <c r="G27" s="6">
        <f>G10-G9*1.4-H18</f>
        <v>300</v>
      </c>
      <c r="H27" s="4"/>
    </row>
    <row r="28" spans="6:8" x14ac:dyDescent="0.25">
      <c r="F28" t="s">
        <v>18</v>
      </c>
      <c r="G28" s="1">
        <f>G25-G26-G27</f>
        <v>4950</v>
      </c>
    </row>
    <row r="29" spans="6:8" x14ac:dyDescent="0.25">
      <c r="F29" t="s">
        <v>8</v>
      </c>
      <c r="G29" s="2">
        <f>G28-G22</f>
        <v>950</v>
      </c>
    </row>
    <row r="31" spans="6:8" x14ac:dyDescent="0.25">
      <c r="F31" t="s">
        <v>19</v>
      </c>
    </row>
    <row r="32" spans="6:8" x14ac:dyDescent="0.25">
      <c r="F32" t="s">
        <v>10</v>
      </c>
      <c r="G32">
        <v>15000</v>
      </c>
    </row>
    <row r="33" spans="6:7" x14ac:dyDescent="0.25">
      <c r="F33" t="s">
        <v>20</v>
      </c>
      <c r="G33">
        <f>G32-G22-G15-G9</f>
        <v>4500</v>
      </c>
    </row>
    <row r="34" spans="6:7" x14ac:dyDescent="0.25">
      <c r="F34" t="s">
        <v>7</v>
      </c>
      <c r="G34" s="2">
        <f>G3-G10-G19-G28</f>
        <v>5300</v>
      </c>
    </row>
    <row r="35" spans="6:7" x14ac:dyDescent="0.25">
      <c r="F35" t="s">
        <v>8</v>
      </c>
      <c r="G35" s="2">
        <f>G34-G33</f>
        <v>800</v>
      </c>
    </row>
    <row r="37" spans="6:7" x14ac:dyDescent="0.25">
      <c r="F37" t="s">
        <v>21</v>
      </c>
      <c r="G37" s="2">
        <f>G34+G28+G19+G10</f>
        <v>20000</v>
      </c>
    </row>
    <row r="38" spans="6:7" x14ac:dyDescent="0.25">
      <c r="F38" t="s">
        <v>22</v>
      </c>
      <c r="G38">
        <f>G33+G22+G15+G9</f>
        <v>15000</v>
      </c>
    </row>
    <row r="39" spans="6:7" x14ac:dyDescent="0.25">
      <c r="F39" t="s">
        <v>8</v>
      </c>
      <c r="G39" s="2">
        <f>G35+G29+G20+G11</f>
        <v>5000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abSelected="1" workbookViewId="0">
      <selection activeCell="A16" sqref="A16"/>
    </sheetView>
  </sheetViews>
  <sheetFormatPr defaultRowHeight="15" x14ac:dyDescent="0.25"/>
  <cols>
    <col min="2" max="2" width="13.28515625" bestFit="1" customWidth="1"/>
    <col min="3" max="4" width="12.140625" bestFit="1" customWidth="1"/>
    <col min="5" max="5" width="13.28515625" bestFit="1" customWidth="1"/>
  </cols>
  <sheetData>
    <row r="3" spans="1:17" x14ac:dyDescent="0.25">
      <c r="B3" t="s">
        <v>24</v>
      </c>
      <c r="C3" t="s">
        <v>25</v>
      </c>
      <c r="D3" t="s">
        <v>26</v>
      </c>
    </row>
    <row r="4" spans="1:17" x14ac:dyDescent="0.25">
      <c r="A4" t="s">
        <v>28</v>
      </c>
      <c r="B4">
        <v>165</v>
      </c>
      <c r="C4">
        <v>95</v>
      </c>
      <c r="D4">
        <v>98</v>
      </c>
      <c r="E4">
        <f>SUM(B4:D4)</f>
        <v>358</v>
      </c>
    </row>
    <row r="5" spans="1:17" x14ac:dyDescent="0.25">
      <c r="A5" t="s">
        <v>29</v>
      </c>
      <c r="B5">
        <v>1.4</v>
      </c>
      <c r="C5">
        <v>1</v>
      </c>
      <c r="D5">
        <v>1</v>
      </c>
    </row>
    <row r="6" spans="1:17" x14ac:dyDescent="0.25">
      <c r="A6" t="s">
        <v>31</v>
      </c>
      <c r="B6" s="2">
        <f>B5*$E$6</f>
        <v>14</v>
      </c>
      <c r="C6" s="2">
        <f t="shared" ref="C6:D6" si="0">C5*$E$6</f>
        <v>10</v>
      </c>
      <c r="D6" s="2">
        <f t="shared" si="0"/>
        <v>10</v>
      </c>
      <c r="E6" s="1">
        <v>10</v>
      </c>
    </row>
    <row r="7" spans="1:17" x14ac:dyDescent="0.25">
      <c r="A7" t="s">
        <v>30</v>
      </c>
      <c r="B7">
        <v>1.8</v>
      </c>
      <c r="C7">
        <v>1.4</v>
      </c>
      <c r="D7">
        <v>1</v>
      </c>
    </row>
    <row r="8" spans="1:17" x14ac:dyDescent="0.25">
      <c r="A8" t="s">
        <v>32</v>
      </c>
      <c r="B8" s="2">
        <f>B7*$E$8</f>
        <v>3.6</v>
      </c>
      <c r="C8" s="2">
        <f t="shared" ref="C8:D8" si="1">C7*$E$8</f>
        <v>2.8</v>
      </c>
      <c r="D8" s="2">
        <f t="shared" si="1"/>
        <v>2</v>
      </c>
      <c r="E8" s="1">
        <v>2</v>
      </c>
    </row>
    <row r="10" spans="1:17" ht="15.75" thickBot="1" x14ac:dyDescent="0.3">
      <c r="A10" t="s">
        <v>27</v>
      </c>
      <c r="B10">
        <v>4950</v>
      </c>
      <c r="C10">
        <v>2375</v>
      </c>
      <c r="D10">
        <v>1764</v>
      </c>
    </row>
    <row r="11" spans="1:17" ht="15.75" thickBot="1" x14ac:dyDescent="0.3">
      <c r="A11" t="s">
        <v>34</v>
      </c>
      <c r="B11" s="1">
        <f>B10/B4</f>
        <v>30</v>
      </c>
      <c r="C11" s="1">
        <f t="shared" ref="C11:D11" si="2">C10/C4</f>
        <v>25</v>
      </c>
      <c r="D11" s="1">
        <f t="shared" si="2"/>
        <v>18</v>
      </c>
      <c r="O11" s="8"/>
      <c r="P11" s="8"/>
      <c r="Q11" s="8"/>
    </row>
    <row r="12" spans="1:17" ht="15.75" thickBot="1" x14ac:dyDescent="0.3">
      <c r="A12" t="s">
        <v>39</v>
      </c>
      <c r="B12">
        <v>8</v>
      </c>
      <c r="C12">
        <v>8</v>
      </c>
      <c r="D12">
        <v>8</v>
      </c>
      <c r="O12" s="9"/>
      <c r="P12" s="10"/>
      <c r="Q12" s="8"/>
    </row>
    <row r="13" spans="1:17" ht="15.75" thickBot="1" x14ac:dyDescent="0.3">
      <c r="A13" t="s">
        <v>33</v>
      </c>
      <c r="B13">
        <f>B7*B4</f>
        <v>297</v>
      </c>
      <c r="C13">
        <f t="shared" ref="C13:D13" si="3">C7*C4</f>
        <v>133</v>
      </c>
      <c r="D13">
        <f t="shared" si="3"/>
        <v>98</v>
      </c>
      <c r="E13">
        <f>SUM(B13:D13)</f>
        <v>528</v>
      </c>
      <c r="O13" s="9"/>
      <c r="P13" s="10"/>
      <c r="Q13" s="8"/>
    </row>
    <row r="14" spans="1:17" x14ac:dyDescent="0.25">
      <c r="B14" s="7">
        <f>ROUND(B13/$E$13,4)</f>
        <v>0.5625</v>
      </c>
      <c r="C14" s="7">
        <f t="shared" ref="C14:D14" si="4">ROUND(C13/$E$13,4)</f>
        <v>0.25190000000000001</v>
      </c>
      <c r="D14" s="7">
        <f t="shared" si="4"/>
        <v>0.18559999999999999</v>
      </c>
    </row>
    <row r="15" spans="1:17" x14ac:dyDescent="0.25">
      <c r="A15" t="s">
        <v>35</v>
      </c>
      <c r="B15">
        <f>B5*B4</f>
        <v>230.99999999999997</v>
      </c>
      <c r="C15">
        <f>C5*C4</f>
        <v>95</v>
      </c>
      <c r="D15">
        <f>D5*D4</f>
        <v>98</v>
      </c>
      <c r="E15">
        <f>SUM(B15:D15)</f>
        <v>424</v>
      </c>
    </row>
    <row r="16" spans="1:17" x14ac:dyDescent="0.25">
      <c r="B16" s="7">
        <f>ROUND(B15/$E$15,4)</f>
        <v>0.54479999999999995</v>
      </c>
      <c r="C16" s="7">
        <f t="shared" ref="C16:D16" si="5">ROUND(C15/$E$15,4)</f>
        <v>0.22409999999999999</v>
      </c>
      <c r="D16" s="7">
        <f t="shared" si="5"/>
        <v>0.2311</v>
      </c>
    </row>
    <row r="19" spans="1:5" x14ac:dyDescent="0.25">
      <c r="A19" t="s">
        <v>27</v>
      </c>
      <c r="B19" s="1">
        <f>B10</f>
        <v>4950</v>
      </c>
      <c r="C19" s="1">
        <f t="shared" ref="C19:D19" si="6">C10</f>
        <v>2375</v>
      </c>
      <c r="D19" s="1">
        <f t="shared" si="6"/>
        <v>1764</v>
      </c>
    </row>
    <row r="20" spans="1:5" x14ac:dyDescent="0.25">
      <c r="A20" t="s">
        <v>36</v>
      </c>
      <c r="B20" s="2">
        <f>B4*B6</f>
        <v>2310</v>
      </c>
      <c r="C20" s="2">
        <f t="shared" ref="C20:D20" si="7">C4*C6</f>
        <v>950</v>
      </c>
      <c r="D20" s="2">
        <f t="shared" si="7"/>
        <v>980</v>
      </c>
    </row>
    <row r="21" spans="1:5" x14ac:dyDescent="0.25">
      <c r="A21" t="s">
        <v>37</v>
      </c>
      <c r="B21" s="2">
        <f>B8*B4</f>
        <v>594</v>
      </c>
      <c r="C21" s="2">
        <f t="shared" ref="C21:D21" si="8">C8*C4</f>
        <v>266</v>
      </c>
      <c r="D21" s="2">
        <f t="shared" si="8"/>
        <v>196</v>
      </c>
    </row>
    <row r="22" spans="1:5" x14ac:dyDescent="0.25">
      <c r="A22" t="s">
        <v>40</v>
      </c>
      <c r="B22" s="1">
        <f>B12*B13</f>
        <v>2376</v>
      </c>
      <c r="C22" s="1">
        <f t="shared" ref="C22:D22" si="9">C12*C13</f>
        <v>1064</v>
      </c>
      <c r="D22" s="1">
        <f t="shared" si="9"/>
        <v>784</v>
      </c>
    </row>
    <row r="23" spans="1:5" x14ac:dyDescent="0.25">
      <c r="A23" t="s">
        <v>38</v>
      </c>
      <c r="B23" s="2">
        <f>B14*$E$23</f>
        <v>10125</v>
      </c>
      <c r="C23" s="2">
        <f t="shared" ref="C23:D23" si="10">C14*$E$23</f>
        <v>4534.2</v>
      </c>
      <c r="D23" s="2">
        <f t="shared" si="10"/>
        <v>3340.7999999999997</v>
      </c>
      <c r="E23" s="1">
        <v>18000</v>
      </c>
    </row>
    <row r="24" spans="1:5" x14ac:dyDescent="0.25">
      <c r="B24" s="2">
        <f>SUM(B19:B23)</f>
        <v>20355</v>
      </c>
      <c r="C24" s="2">
        <f t="shared" ref="C24:D24" si="11">SUM(C19:C23)</f>
        <v>9189.2000000000007</v>
      </c>
      <c r="D24" s="2">
        <f t="shared" si="11"/>
        <v>7064.7999999999993</v>
      </c>
    </row>
    <row r="25" spans="1:5" x14ac:dyDescent="0.25">
      <c r="A25" t="s">
        <v>41</v>
      </c>
      <c r="B25" s="2">
        <f>B24/B4</f>
        <v>123.36363636363636</v>
      </c>
      <c r="C25" s="2">
        <f t="shared" ref="C25:D25" si="12">C24/C4</f>
        <v>96.728421052631589</v>
      </c>
      <c r="D25" s="2">
        <f t="shared" si="12"/>
        <v>72.089795918367344</v>
      </c>
    </row>
    <row r="27" spans="1:5" x14ac:dyDescent="0.25">
      <c r="A27" t="s">
        <v>42</v>
      </c>
      <c r="B27" s="2">
        <f>B16*$E$27</f>
        <v>9806.4</v>
      </c>
      <c r="C27" s="2">
        <f t="shared" ref="C27:D27" si="13">C16*$E$27</f>
        <v>4033.7999999999997</v>
      </c>
      <c r="D27" s="2">
        <f t="shared" si="13"/>
        <v>4159.8</v>
      </c>
      <c r="E27" s="1">
        <v>18000</v>
      </c>
    </row>
    <row r="28" spans="1:5" x14ac:dyDescent="0.25">
      <c r="A28" t="s">
        <v>43</v>
      </c>
      <c r="B28" s="2">
        <f>B24-B23+B27</f>
        <v>20036.400000000001</v>
      </c>
      <c r="C28" s="2">
        <f t="shared" ref="C28:D28" si="14">C24-C23+C27</f>
        <v>8688.8000000000011</v>
      </c>
      <c r="D28" s="2">
        <f t="shared" si="14"/>
        <v>7883.7999999999993</v>
      </c>
    </row>
    <row r="29" spans="1:5" x14ac:dyDescent="0.25">
      <c r="A29" t="s">
        <v>41</v>
      </c>
      <c r="B29" s="2">
        <f>B28/B4</f>
        <v>121.43272727272728</v>
      </c>
      <c r="C29" s="2">
        <f t="shared" ref="C29:D29" si="15">C28/C4</f>
        <v>91.461052631578966</v>
      </c>
      <c r="D29" s="2">
        <f t="shared" si="15"/>
        <v>80.446938775510191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4 anos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2016-10-08T21:19:58Z</dcterms:created>
  <dcterms:modified xsi:type="dcterms:W3CDTF">2016-10-11T02:13:06Z</dcterms:modified>
</cp:coreProperties>
</file>