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tabRatio="598" firstSheet="6" activeTab="10"/>
  </bookViews>
  <sheets>
    <sheet name="Ex.PIS-COFINS-Comleto1" sheetId="1" r:id="rId1"/>
    <sheet name="Ex.1(cims)" sheetId="2" r:id="rId2"/>
    <sheet name="Ex.2(cims)" sheetId="3" r:id="rId3"/>
    <sheet name="Ex.3(icms)" sheetId="4" r:id="rId4"/>
    <sheet name="Ex.4(icms)" sheetId="5" r:id="rId5"/>
    <sheet name="Ex.5(icms)" sheetId="6" r:id="rId6"/>
    <sheet name="Ex.6(icms)" sheetId="7" r:id="rId7"/>
    <sheet name="Ex.7(icms)" sheetId="8" r:id="rId8"/>
    <sheet name="Ex.8(icms)" sheetId="9" r:id="rId9"/>
    <sheet name="Ex.9(icms)" sheetId="10" r:id="rId10"/>
    <sheet name="Ex.10-11-12(icms)" sheetId="11" r:id="rId11"/>
  </sheets>
  <definedNames>
    <definedName name="_xlnm.Print_Area" localSheetId="8">'Ex.8(icms)'!$A$1:$L$14</definedName>
  </definedNames>
  <calcPr fullCalcOnLoad="1"/>
</workbook>
</file>

<file path=xl/sharedStrings.xml><?xml version="1.0" encoding="utf-8"?>
<sst xmlns="http://schemas.openxmlformats.org/spreadsheetml/2006/main" count="311" uniqueCount="229">
  <si>
    <t>Apuração de PIS e COFINS NÃO-CUMULATIVO</t>
  </si>
  <si>
    <t>1 - Cálculo de PIS e COFINS - LUCRO REAL - Mês de Competência: ______________/2010</t>
  </si>
  <si>
    <t>Cálculo da COFINS e PIS não-cumulativo</t>
  </si>
  <si>
    <t>Atividade da empresa: indústria, comércio e serviços. - Lucro Real</t>
  </si>
  <si>
    <t>3) Vendas à ZFM p/ P.J. - Finalidade: industrialização (Lei nº 10.996/04, art. 2º)</t>
  </si>
  <si>
    <t>6) Vendas à ZFM p/ P.J. - Finalidade: ativo imobilizado (Lei nº 10.996/04, art. 2º) *</t>
  </si>
  <si>
    <t>1) Faturamento - Mercado Interno (art. 1º, §§ 1º e 2º) - sem IPI *</t>
  </si>
  <si>
    <t>2) Faturamento - Exportação (art. 6º, I)</t>
  </si>
  <si>
    <t xml:space="preserve">4) Vendas à ZFM p/ P.J. - Finalidade: revenda (Lei nº 10.996/04, art. 2º) </t>
  </si>
  <si>
    <t>5) Vendas à ZFM p/ P.J. - Finalidade: consumo (Lei nº 10.996/04, art. 2º)</t>
  </si>
  <si>
    <t xml:space="preserve">7) Mercadorias para revenda (art. 1º, §§ 1º e 2º) * </t>
  </si>
  <si>
    <t>8) Créditos tributários extemporâneos de ICMS, IPI, PIS e COFINS</t>
  </si>
  <si>
    <t>9) Receitas financeiras - Decreto nº 5.442/05</t>
  </si>
  <si>
    <t>10) Descontos obtidos - Decreto nº 5.442/05</t>
  </si>
  <si>
    <t>11) Juros recebidos de clientes - Decreto nº 5.164/04 e 5.442/05</t>
  </si>
  <si>
    <t>12) Receita de aluguel (Art. 1º, §§ 1º e 2º) - "RECEITA EVENTUAL"</t>
  </si>
  <si>
    <t>13) Lucro na alienação de ativo permanente (Art. 1º, § 3º, II)</t>
  </si>
  <si>
    <t>14) Receita de prestação de serviços no Brasil (Art. 1º, §§ 1º e 2º) *</t>
  </si>
  <si>
    <t>15) Receita de mão de obra de industrialização (Art. 1º, §§ 1º e 2º) *</t>
  </si>
  <si>
    <t>16) Receita de equivalência patrimonial (Art. 1º, § 3º, V, "b")</t>
  </si>
  <si>
    <t>17) Receita de dividendos de ações (Art. 1º, § 3º, V, "b")</t>
  </si>
  <si>
    <t>18) Recebimento de mercadorias bonificadas</t>
  </si>
  <si>
    <t>19) (-) Vendas canceladas (art. 1º, § 3º, inciso V, alínea 'a') *</t>
  </si>
  <si>
    <t>Base de cálculo do débito da COFINS:</t>
  </si>
  <si>
    <t>Alíquota</t>
  </si>
  <si>
    <t>Débito da COFINS</t>
  </si>
  <si>
    <t>Base de cálculo do débito da PIS</t>
  </si>
  <si>
    <t>Débito da PIS</t>
  </si>
  <si>
    <t xml:space="preserve">  = Total do Faturamento + Outras Receitas (-) Deduções</t>
  </si>
  <si>
    <t>20) (-) Descontos incondicionais (art. 1º, § 3º, inciso V, alínea 'a') *</t>
  </si>
  <si>
    <t>Apuração de Créditos</t>
  </si>
  <si>
    <t>Gastos: Custos e despesas pagos à PJ no Brasil - Lei nº 10.833/03, art. 3º</t>
  </si>
  <si>
    <t>1) Energia elétrica - consumida na produção - (art. 3º, III)</t>
  </si>
  <si>
    <t>2) Energia elétrica - consumida no escritório/administração - (art. 3º, III)</t>
  </si>
  <si>
    <t>3) Insumos - (art. 3º, II)</t>
  </si>
  <si>
    <t>4) Aluguel do prédio - área produtiva - (art. 3º, IV)</t>
  </si>
  <si>
    <t>5) Aluguel do prédio - área administrativa - (art. 3º, IV)</t>
  </si>
  <si>
    <t>6) Aluguel de máquinas - (art. 3º, IV)</t>
  </si>
  <si>
    <t>7) Aluguel de empilhadeiras - (art. 3º, IV)</t>
  </si>
  <si>
    <t>8) Aluguel de veículos - (art. 3º, IV)</t>
  </si>
  <si>
    <t>9) Benfeitorias em imóveis de terceiros - (art. 3º, VII, § 1º, III)</t>
  </si>
  <si>
    <t>10) Depreciação contábil do imóvel próprio (ativo imobilizado) - (art. 3º, VII, § 1º,III)</t>
  </si>
  <si>
    <t>11) Depreciação contábil de computadores, móveis e utensílios, veículos utilizados na produção - (art. 3º, VI, § 1º, III)</t>
  </si>
  <si>
    <t>12) Depreciação contábil de computadores, móveis e utensílios, veículos utilizados no escritório/administração - (art. 3º, VI, § 1º, III)</t>
  </si>
  <si>
    <t>13) Arrendamento Mercantil - área produtiva - (art. 3º, V)</t>
  </si>
  <si>
    <t>14) Arrendamento Mercantil - escritório e diretoria - (art. 3º, V)</t>
  </si>
  <si>
    <t>15) Frete na compra de insumos - (art. 3º, II - RIR/99, art. 289, § 1º - ADI 2/05)</t>
  </si>
  <si>
    <t>16) Frete na venda de produtos - (art. 3º, IX)</t>
  </si>
  <si>
    <t xml:space="preserve"> Valor (R$)</t>
  </si>
  <si>
    <t>B.C. do Débito</t>
  </si>
  <si>
    <t>Receitas, diversos ingressos e deduções Lei nº 10.833/03</t>
  </si>
  <si>
    <t>Itens Especiais</t>
  </si>
  <si>
    <t>Lei nº 11.051/04, art. 2º</t>
  </si>
  <si>
    <t xml:space="preserve">Insumos inutilizados e deteriorados: Lei 10.833/03, art. 3º, § 13 e RIR/99, art. 291 </t>
  </si>
  <si>
    <t>Compra de uma máquina em janeiro/2010 - (Lei nº 10.833/03, art. 3º, § 14) Valor: 72.000.000,00 - depreciação contábil anual 10% - um turno</t>
  </si>
  <si>
    <t>Compra de um instrumento para a produção em janeiro/2010 Valor: 84.000.000,00 - depreciação contábil anual 10% - três turnos</t>
  </si>
  <si>
    <t>a) B. C. dos créditos em 24 meses - 1/24 (R$ 84.000.000,00 / 24 meses)</t>
  </si>
  <si>
    <t>b) B. C. dos créditos, base depreciação contábil mensal (R$ 84.000.000,00 x 20% / 12 meses)</t>
  </si>
  <si>
    <t>b) B. C. dos créditos, base depreciação contábil mensal (R$ 72.000.000,00 x 10% / 12 meses)</t>
  </si>
  <si>
    <t>a) B. C. dos créditos em 48 meses - 1/48: (R$ 72.000.000,00 / 48 meses)</t>
  </si>
  <si>
    <t>Devolução de vendas de produtos - (art. 3º, VIII)</t>
  </si>
  <si>
    <t>Devolução de compras de insumos - (art. 3º, II - utilizados?)</t>
  </si>
  <si>
    <t xml:space="preserve">  = Total da Base de Cálculo dos créditos de PIS e COFINS</t>
  </si>
  <si>
    <t>Subtotal</t>
  </si>
  <si>
    <t>Base de cálculo do Crédito da COFINS:</t>
  </si>
  <si>
    <t>Base de cálculo do crédito da PIS</t>
  </si>
  <si>
    <t>Crédito da COFINS</t>
  </si>
  <si>
    <t>Crédito da PIS</t>
  </si>
  <si>
    <t>Apuração</t>
  </si>
  <si>
    <t xml:space="preserve"> = Saldo DEVEDOR da COFINS:</t>
  </si>
  <si>
    <t xml:space="preserve">  = Saldo DEVEDOR do PIS: </t>
  </si>
  <si>
    <t xml:space="preserve"> = TOTAL: </t>
  </si>
  <si>
    <t>Vencimento / Data de Recolhimento: _____/_____/_____</t>
  </si>
  <si>
    <t>Código DARF - Pis: 6912</t>
  </si>
  <si>
    <t>Código DARF - Cofins: 5856</t>
  </si>
  <si>
    <t xml:space="preserve"> </t>
  </si>
  <si>
    <t>Base</t>
  </si>
  <si>
    <t>Compra</t>
  </si>
  <si>
    <t>Venda</t>
  </si>
  <si>
    <t>a</t>
  </si>
  <si>
    <t>d</t>
  </si>
  <si>
    <t>Total</t>
  </si>
  <si>
    <t>ICMS</t>
  </si>
  <si>
    <t>ICMS ST</t>
  </si>
  <si>
    <t>IPI</t>
  </si>
  <si>
    <t>Desc</t>
  </si>
  <si>
    <t>Questão 1</t>
  </si>
  <si>
    <t xml:space="preserve">       a</t>
  </si>
  <si>
    <t>Pará</t>
  </si>
  <si>
    <t>vende p/</t>
  </si>
  <si>
    <t>Piauí</t>
  </si>
  <si>
    <t>consumidor final</t>
  </si>
  <si>
    <t>venda</t>
  </si>
  <si>
    <t>alíquota</t>
  </si>
  <si>
    <r>
      <t>1.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A Cia. Barro é uma indústria de biscoitos localizada no Pará. A Cia. Bomba é um supermercado localizado no Piauí. A alíquota interna de biscoitos nos dois estados é 18%. A Cia. Barro vendeu biscoito para a Cia. Bomba por R$ 600 e houve a posterior revenda do supermercado para os clientes por R$ 800. O ICMS neste processo produtivo, no valor de R$ 144:</t>
    </r>
  </si>
  <si>
    <t>a) Será dividido igualmente entre os dois estados.</t>
  </si>
  <si>
    <t>b) Será todo recolhido no estado do Piauí.</t>
  </si>
  <si>
    <t>c) Será todo recolhido no estado do Pará.</t>
  </si>
  <si>
    <t>d) Será distribuído da seguinte forma: 25% para o Piauí e 75% para o Pará.</t>
  </si>
  <si>
    <t>e) Será distribuído da seguinte forma: 75% para o Piauí e 25% para o Pará.</t>
  </si>
  <si>
    <r>
      <t>1.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A Cia. Araxá vende uma mercadoria para a Cia. Araguari por R$ 100, com ICMS de 15%. A Cia. Araguari revende esta mercadoria para a Cia. Guaxupé por R$ 120, sendo o ICMS isento nesta operação. A Cia. Guaxupé revendeu a mercadoria para o consumidor final por R$ 160, com ICMS de 10%. A Cia. Guaxupé deverá recolher de ICMS:</t>
    </r>
  </si>
  <si>
    <t>a) Nada, ficando ainda com crédito.</t>
  </si>
  <si>
    <t>b) R$ 1</t>
  </si>
  <si>
    <t>c) R$ 4</t>
  </si>
  <si>
    <t>d) R$ 6</t>
  </si>
  <si>
    <t>e) R$ 16</t>
  </si>
  <si>
    <t>Questão 2</t>
  </si>
  <si>
    <t xml:space="preserve">       e</t>
  </si>
  <si>
    <t>Araxá</t>
  </si>
  <si>
    <t>Araquari</t>
  </si>
  <si>
    <t>Araguari</t>
  </si>
  <si>
    <t>Guaxupé</t>
  </si>
  <si>
    <t>Receita</t>
  </si>
  <si>
    <t xml:space="preserve">Receita </t>
  </si>
  <si>
    <t>ICMS 15%</t>
  </si>
  <si>
    <t>ICMS 0%</t>
  </si>
  <si>
    <t>ICMS 10%</t>
  </si>
  <si>
    <t>I – Para indústria de pizzas (MG), por R$ 10.000,00</t>
  </si>
  <si>
    <t>II – Para uma loja revendedora (AC), por R$ 3.000,00</t>
  </si>
  <si>
    <t>III - Para empresa de alimentação (PB), por R$ 4.000,00</t>
  </si>
  <si>
    <t xml:space="preserve">IV - Para um Hospital (RS), por R$ 21.000,00 </t>
  </si>
  <si>
    <t>V - Para empresa de refeições (MG), por R$ 14.500,00</t>
  </si>
  <si>
    <t>VI - Para as creches da Prefeitura Municipal de Bora (SP), por R$ 6.000,00</t>
  </si>
  <si>
    <t>Indique valor o ICMS incidente, sabendo que a alíquota interna é de 18%:</t>
  </si>
  <si>
    <t xml:space="preserve">I – para indústria de pizzas (MG), por R$ </t>
  </si>
  <si>
    <t>II – para uma loja revendedora (AC), por R$</t>
  </si>
  <si>
    <t>III - Para empresa de alimentação (PB), por R$</t>
  </si>
  <si>
    <t>IV - Para hospital, consumidor final (RS), por R$</t>
  </si>
  <si>
    <t>V - Para empresa de refeições (MG), por R$</t>
  </si>
  <si>
    <t>VI - Para as creches da prefeitura municipal Bora (SP), por R$</t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</si>
  <si>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Uma indústria de laticínios situada no Estado de Mina Gerais, efetuou as seguintes vendas de derivados de leite (queijos), para destinatários empresas no estado e em outros Estados:</t>
    </r>
  </si>
  <si>
    <t>Vr$</t>
  </si>
  <si>
    <t>Aliq</t>
  </si>
  <si>
    <t>I – transporte rodoviário interestadual de aguardente até supermercados de Curitiba (PR);</t>
  </si>
  <si>
    <t>II – transporte rodoviário de remédios isentos até a Farmácia de Cura Tudo de Uberlândia (MG)</t>
  </si>
  <si>
    <t>III – transporte de refrigerante para a Bolívia[i];</t>
  </si>
  <si>
    <t>IV – Transporte de produtos químicos até a indústria química de Três Lagoas (MS)</t>
  </si>
  <si>
    <t>Nesta situação, qual o valor do ICMS sobre o serviço de transporte devido à transportadora.</t>
  </si>
  <si>
    <t>[i] Para as operações que terminam no exterior não incidência de ICMS.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</si>
  <si>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R$ 120</t>
    </r>
  </si>
  <si>
    <r>
      <t>(B)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R$ 240</t>
    </r>
  </si>
  <si>
    <r>
      <t>(C)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R$ 310</t>
    </r>
  </si>
  <si>
    <r>
      <t>(D)</t>
    </r>
    <r>
      <rPr>
        <sz val="7"/>
        <color indexed="30"/>
        <rFont val="Times New Roman"/>
        <family val="1"/>
      </rPr>
      <t xml:space="preserve"> </t>
    </r>
    <r>
      <rPr>
        <sz val="12"/>
        <color indexed="30"/>
        <rFont val="Times New Roman"/>
        <family val="1"/>
      </rPr>
      <t>R$ 350</t>
    </r>
  </si>
  <si>
    <r>
      <t>(E)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R$ 480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</si>
  <si>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Cia. Malta (MG) por R$ 15.000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</si>
  <si>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Cia. Premius (MS), por R$ 20.000, mais frete de R$ 3.000</t>
    </r>
  </si>
  <si>
    <t>Após a transformação, vende seus produtos a três empresas (alíquota interna em todos os estados é 18%):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</si>
  <si>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Cia. Shoes X (MT), por R$ 12.400, mais frete de R$ 1.100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</si>
  <si>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Cia. Tênis &amp; Shoes (PR), por R$ 55.000, com desconto de R$ 3.500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</si>
  <si>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Cia. Celta (PARAGUAI), por R$ 7.500</t>
    </r>
  </si>
  <si>
    <t>Apenas nestas operações, o ICMS a recolher da ALFA será:</t>
  </si>
  <si>
    <t>COMPRA</t>
  </si>
  <si>
    <t>VENDA</t>
  </si>
  <si>
    <t>Cia Malta</t>
  </si>
  <si>
    <t>MG</t>
  </si>
  <si>
    <t>Cia Alfa</t>
  </si>
  <si>
    <t>SP</t>
  </si>
  <si>
    <t>Cia Shoes X</t>
  </si>
  <si>
    <t>MT</t>
  </si>
  <si>
    <t>Frete</t>
  </si>
  <si>
    <t>Cia Premius</t>
  </si>
  <si>
    <t>MS</t>
  </si>
  <si>
    <t xml:space="preserve">Cia Teneis &amp; Shoes </t>
  </si>
  <si>
    <t>PR</t>
  </si>
  <si>
    <t>Descon</t>
  </si>
  <si>
    <t>Cia CELTA</t>
  </si>
  <si>
    <t>PAY</t>
  </si>
  <si>
    <t>ICMS - Crédito</t>
  </si>
  <si>
    <t>ICMS - Débito</t>
  </si>
  <si>
    <t>subtotal</t>
  </si>
  <si>
    <t>ICMS a Recolher</t>
  </si>
  <si>
    <t>Alternativas</t>
  </si>
  <si>
    <t>a) R$ 20</t>
  </si>
  <si>
    <t>b) R$ 26</t>
  </si>
  <si>
    <t>c) R$ 38</t>
  </si>
  <si>
    <t>d) R$ 44</t>
  </si>
  <si>
    <t>e) R$ 81</t>
  </si>
  <si>
    <t>Custo</t>
  </si>
  <si>
    <t>Lucro</t>
  </si>
  <si>
    <t>a) R$ 15</t>
  </si>
  <si>
    <t>b) R$ 20</t>
  </si>
  <si>
    <t>c) R$ 25</t>
  </si>
  <si>
    <t>d) R$ 40</t>
  </si>
  <si>
    <t>e) R$ 50</t>
  </si>
  <si>
    <t>- Cia. Arno-MT, por R$ 2.000, com desconto de 5%</t>
  </si>
  <si>
    <t>- Cia. Horta-PR, por R$ 1.500, mais frete de R$ 100</t>
  </si>
  <si>
    <t>Como a Cia. Sombra não tinha crédito, deverá pagar ICMS sobre estas duas vendas no valor de:</t>
  </si>
  <si>
    <t>a) R$ 313</t>
  </si>
  <si>
    <t>b) R$ 320</t>
  </si>
  <si>
    <t>c) R$ 325</t>
  </si>
  <si>
    <t>d) R$ 332</t>
  </si>
  <si>
    <t>RS</t>
  </si>
  <si>
    <r>
      <t>1.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A Cia. Ipanema-RJ (indústria) vende picolé para a Cia. Barra-RJ (varejista) por R$ 5.000, mais frete de R$ 500, além do ICMS ST. A margem agregada é de 30% e a alíquota interna de picolé é de 18%. Informe o ICMS Substituição Tributária a ser recolhido pela Cia. Ipanema:</t>
    </r>
  </si>
  <si>
    <t>a) R$ 387</t>
  </si>
  <si>
    <t>b) R$ 297</t>
  </si>
  <si>
    <t>c) R$ 270</t>
  </si>
  <si>
    <t>d) R$ 180</t>
  </si>
  <si>
    <t>Indústria</t>
  </si>
  <si>
    <t>Atacadista</t>
  </si>
  <si>
    <t>Varejista</t>
  </si>
  <si>
    <t>ICMS 18%</t>
  </si>
  <si>
    <t>Ipanema</t>
  </si>
  <si>
    <t>Barra</t>
  </si>
  <si>
    <t>Cons. Final</t>
  </si>
  <si>
    <t>MVA</t>
  </si>
  <si>
    <t>Credito ICMS</t>
  </si>
  <si>
    <t>Questão 12</t>
  </si>
  <si>
    <t xml:space="preserve">      d</t>
  </si>
  <si>
    <t>vende /</t>
  </si>
  <si>
    <t>GO</t>
  </si>
  <si>
    <t>Desconto</t>
  </si>
  <si>
    <t xml:space="preserve">Frete </t>
  </si>
  <si>
    <t xml:space="preserve">Total </t>
  </si>
  <si>
    <t>ICMS 7%</t>
  </si>
  <si>
    <t>ICMS 12%</t>
  </si>
  <si>
    <t>Estimativa com Margem de Lucro de 40%</t>
  </si>
  <si>
    <t>ICMS 17%</t>
  </si>
  <si>
    <t>ICMS 20%</t>
  </si>
  <si>
    <t>Sucuri</t>
  </si>
  <si>
    <t>Cascavel</t>
  </si>
  <si>
    <t>Jararaca</t>
  </si>
  <si>
    <t>Questão 11</t>
  </si>
  <si>
    <t>V – Transporte aéreo de malores de velores até a industria textil de outro estado</t>
  </si>
  <si>
    <r>
      <t>Ex. 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A Transportadora Xispa Daqui Ltda., situada em São Paulo, realizou os seguintes fretes, iniciadas nesse estado e com o valor de R$ 1.000,00 cada um:</t>
    </r>
  </si>
  <si>
    <r>
      <rPr>
        <sz val="7"/>
        <color indexed="8"/>
        <rFont val="Times New Roman"/>
        <family val="1"/>
      </rPr>
      <t xml:space="preserve">Ex. 5   </t>
    </r>
    <r>
      <rPr>
        <sz val="11"/>
        <color indexed="8"/>
        <rFont val="Times New Roman"/>
        <family val="1"/>
      </rPr>
      <t>A Cia. ALFA (SP) é uma indústria de calçados. Adquire insumos das seguintes empresas:</t>
    </r>
  </si>
  <si>
    <r>
      <t>Ex. 6.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A Cia. Tóquio é uma empresa comercial, com estoque inicial zero em janeiro de 2004. Adquire 100 unidades de um produto para revenda, pagando R$ 1100, com IPI de 10% e ICMS de 12% incluídos na nota fiscal de compra. Ainda em janeiro, vende a metade do seu estoque por R$ 600, sendo a alíquota de ICMS utilizada na venda de 15%. O lucro bruto apurado em janeiro pela Cia. Tóquio foi:</t>
    </r>
  </si>
  <si>
    <r>
      <rPr>
        <sz val="7"/>
        <color indexed="8"/>
        <rFont val="Times New Roman"/>
        <family val="1"/>
      </rPr>
      <t xml:space="preserve">Ex. 7   </t>
    </r>
    <r>
      <rPr>
        <sz val="12"/>
        <color indexed="8"/>
        <rFont val="Times New Roman"/>
        <family val="1"/>
      </rPr>
      <t>A Cia. Petrópolis comprou 10 unidades de um produto por R$ 5, cada. Sabendo que o ICMS na operação será sempre de 20% e que a empresa revendeu 50% das mercadorias adquiridas pelo dobro do preço que comprou, seu lucro bruto será de:</t>
    </r>
  </si>
  <si>
    <r>
      <rPr>
        <sz val="7"/>
        <color indexed="8"/>
        <rFont val="Times New Roman"/>
        <family val="1"/>
      </rPr>
      <t xml:space="preserve">Ex. 8      </t>
    </r>
    <r>
      <rPr>
        <sz val="12"/>
        <color indexed="8"/>
        <rFont val="Times New Roman"/>
        <family val="1"/>
      </rPr>
      <t>A Cia. Sombra-RS é uma indústria de leite e vendeu iogurte para duas empresas comerciais:</t>
    </r>
  </si>
  <si>
    <t>Questão 10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</si>
</sst>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-* #,##0.000_-;\-* #,##0.000_-;_-* &quot;-&quot;??_-;_-@_-"/>
    <numFmt numFmtId="180" formatCode="_-* #,##0.0000_-;\-* #,##0.0000_-;_-* &quot;-&quot;??_-;_-@_-"/>
    <numFmt numFmtId="181" formatCode="_-* #,##0_-;\-* #,##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7"/>
      <color indexed="3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Wingdings"/>
      <family val="0"/>
    </font>
    <font>
      <sz val="12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ahoma"/>
      <family val="2"/>
    </font>
    <font>
      <b/>
      <sz val="11"/>
      <color rgb="FF0033CC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</font>
    <font>
      <sz val="12"/>
      <color rgb="FF0033CC"/>
      <name val="Times New Roman"/>
      <family val="1"/>
    </font>
    <font>
      <sz val="12"/>
      <color rgb="FF000000"/>
      <name val="Wingdings"/>
      <family val="0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3" fontId="0" fillId="0" borderId="0" xfId="6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62" applyFont="1" applyAlignment="1">
      <alignment horizontal="center"/>
    </xf>
    <xf numFmtId="43" fontId="0" fillId="0" borderId="0" xfId="62" applyFont="1" applyBorder="1" applyAlignment="1">
      <alignment/>
    </xf>
    <xf numFmtId="10" fontId="0" fillId="0" borderId="0" xfId="51" applyNumberFormat="1" applyFont="1" applyAlignment="1">
      <alignment/>
    </xf>
    <xf numFmtId="0" fontId="5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3" fontId="55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173" fontId="0" fillId="0" borderId="0" xfId="51" applyNumberFormat="1" applyFont="1" applyBorder="1" applyAlignment="1">
      <alignment/>
    </xf>
    <xf numFmtId="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73" fontId="0" fillId="0" borderId="0" xfId="62" applyNumberFormat="1" applyFont="1" applyBorder="1" applyAlignment="1">
      <alignment/>
    </xf>
    <xf numFmtId="0" fontId="9" fillId="0" borderId="0" xfId="0" applyFont="1" applyAlignment="1">
      <alignment/>
    </xf>
    <xf numFmtId="0" fontId="57" fillId="0" borderId="0" xfId="0" applyFont="1" applyAlignment="1">
      <alignment horizontal="left"/>
    </xf>
    <xf numFmtId="9" fontId="0" fillId="0" borderId="0" xfId="62" applyNumberFormat="1" applyFont="1" applyAlignment="1">
      <alignment/>
    </xf>
    <xf numFmtId="0" fontId="58" fillId="0" borderId="0" xfId="44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57" fillId="0" borderId="0" xfId="0" applyFont="1" applyAlignment="1">
      <alignment horizontal="justify"/>
    </xf>
    <xf numFmtId="0" fontId="59" fillId="33" borderId="0" xfId="0" applyFont="1" applyFill="1" applyAlignment="1">
      <alignment horizontal="justify"/>
    </xf>
    <xf numFmtId="0" fontId="60" fillId="0" borderId="0" xfId="0" applyFont="1" applyAlignment="1">
      <alignment horizontal="left" indent="5"/>
    </xf>
    <xf numFmtId="0" fontId="61" fillId="0" borderId="0" xfId="0" applyFont="1" applyAlignment="1">
      <alignment/>
    </xf>
    <xf numFmtId="43" fontId="61" fillId="0" borderId="0" xfId="62" applyFont="1" applyAlignment="1">
      <alignment/>
    </xf>
    <xf numFmtId="9" fontId="61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0" fontId="62" fillId="33" borderId="0" xfId="0" applyFont="1" applyFill="1" applyAlignment="1">
      <alignment/>
    </xf>
    <xf numFmtId="43" fontId="62" fillId="33" borderId="0" xfId="0" applyNumberFormat="1" applyFont="1" applyFill="1" applyAlignment="1">
      <alignment/>
    </xf>
    <xf numFmtId="43" fontId="62" fillId="0" borderId="0" xfId="0" applyNumberFormat="1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173" fontId="0" fillId="36" borderId="0" xfId="0" applyNumberFormat="1" applyFill="1" applyBorder="1" applyAlignment="1">
      <alignment/>
    </xf>
    <xf numFmtId="173" fontId="0" fillId="37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173" fontId="63" fillId="33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9</xdr:row>
      <xdr:rowOff>85725</xdr:rowOff>
    </xdr:from>
    <xdr:to>
      <xdr:col>3</xdr:col>
      <xdr:colOff>495300</xdr:colOff>
      <xdr:row>9</xdr:row>
      <xdr:rowOff>85725</xdr:rowOff>
    </xdr:to>
    <xdr:sp>
      <xdr:nvSpPr>
        <xdr:cNvPr id="1" name="Line 4"/>
        <xdr:cNvSpPr>
          <a:spLocks/>
        </xdr:cNvSpPr>
      </xdr:nvSpPr>
      <xdr:spPr>
        <a:xfrm>
          <a:off x="1952625" y="1819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66675</xdr:rowOff>
    </xdr:from>
    <xdr:to>
      <xdr:col>5</xdr:col>
      <xdr:colOff>838200</xdr:colOff>
      <xdr:row>9</xdr:row>
      <xdr:rowOff>66675</xdr:rowOff>
    </xdr:to>
    <xdr:sp>
      <xdr:nvSpPr>
        <xdr:cNvPr id="2" name="Line 5"/>
        <xdr:cNvSpPr>
          <a:spLocks/>
        </xdr:cNvSpPr>
      </xdr:nvSpPr>
      <xdr:spPr>
        <a:xfrm>
          <a:off x="3590925" y="18002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8"/>
  <sheetViews>
    <sheetView zoomScale="70" zoomScaleNormal="70" zoomScalePageLayoutView="0" workbookViewId="0" topLeftCell="A1">
      <selection activeCell="D33" sqref="D33"/>
    </sheetView>
  </sheetViews>
  <sheetFormatPr defaultColWidth="9.140625" defaultRowHeight="12.75"/>
  <cols>
    <col min="1" max="1" width="3.8515625" style="0" customWidth="1"/>
    <col min="2" max="2" width="121.140625" style="0" bestFit="1" customWidth="1"/>
    <col min="3" max="3" width="14.00390625" style="1" bestFit="1" customWidth="1"/>
    <col min="4" max="4" width="17.7109375" style="0" bestFit="1" customWidth="1"/>
  </cols>
  <sheetData>
    <row r="3" spans="2:4" ht="12.75">
      <c r="B3" s="66" t="s">
        <v>0</v>
      </c>
      <c r="C3" s="66"/>
      <c r="D3" s="66"/>
    </row>
    <row r="5" ht="12.75">
      <c r="B5" t="s">
        <v>3</v>
      </c>
    </row>
    <row r="6" ht="12.75">
      <c r="B6" t="s">
        <v>1</v>
      </c>
    </row>
    <row r="7" ht="12.75">
      <c r="B7" s="3" t="s">
        <v>2</v>
      </c>
    </row>
    <row r="8" s="4" customFormat="1" ht="12.75">
      <c r="C8" s="10"/>
    </row>
    <row r="9" spans="2:4" ht="12.75">
      <c r="B9" s="8" t="s">
        <v>50</v>
      </c>
      <c r="C9" s="5" t="s">
        <v>48</v>
      </c>
      <c r="D9" s="5" t="s">
        <v>49</v>
      </c>
    </row>
    <row r="11" spans="2:4" ht="12.75">
      <c r="B11" t="s">
        <v>6</v>
      </c>
      <c r="C11" s="1">
        <v>40000000</v>
      </c>
      <c r="D11" s="2">
        <f>C11</f>
        <v>40000000</v>
      </c>
    </row>
    <row r="12" spans="2:4" ht="12.75">
      <c r="B12" t="s">
        <v>7</v>
      </c>
      <c r="C12" s="1">
        <v>8000000</v>
      </c>
      <c r="D12" s="2"/>
    </row>
    <row r="13" spans="2:4" ht="12.75">
      <c r="B13" t="s">
        <v>4</v>
      </c>
      <c r="C13" s="1">
        <v>2000000</v>
      </c>
      <c r="D13" s="2"/>
    </row>
    <row r="14" spans="2:4" ht="12.75">
      <c r="B14" t="s">
        <v>8</v>
      </c>
      <c r="C14" s="1">
        <v>800000</v>
      </c>
      <c r="D14" s="2"/>
    </row>
    <row r="15" spans="2:4" ht="12.75">
      <c r="B15" t="s">
        <v>9</v>
      </c>
      <c r="C15" s="1">
        <v>500000</v>
      </c>
      <c r="D15" s="2"/>
    </row>
    <row r="16" spans="2:4" ht="12.75">
      <c r="B16" t="s">
        <v>5</v>
      </c>
      <c r="C16" s="1">
        <v>300000</v>
      </c>
      <c r="D16" s="2">
        <f>C16</f>
        <v>300000</v>
      </c>
    </row>
    <row r="17" spans="2:4" ht="12.75">
      <c r="B17" t="s">
        <v>10</v>
      </c>
      <c r="C17" s="1">
        <v>5000000</v>
      </c>
      <c r="D17" s="2">
        <f>C17</f>
        <v>5000000</v>
      </c>
    </row>
    <row r="18" spans="2:4" ht="12.75">
      <c r="B18" t="s">
        <v>11</v>
      </c>
      <c r="C18" s="1">
        <v>2550000</v>
      </c>
      <c r="D18" s="2"/>
    </row>
    <row r="19" spans="2:4" ht="12.75">
      <c r="B19" t="s">
        <v>12</v>
      </c>
      <c r="C19" s="1">
        <v>1000000</v>
      </c>
      <c r="D19" s="2"/>
    </row>
    <row r="20" spans="2:4" ht="12.75">
      <c r="B20" t="s">
        <v>13</v>
      </c>
      <c r="C20" s="1">
        <v>100000</v>
      </c>
      <c r="D20" s="2"/>
    </row>
    <row r="21" spans="2:4" ht="12.75">
      <c r="B21" t="s">
        <v>14</v>
      </c>
      <c r="C21" s="1">
        <v>200000</v>
      </c>
      <c r="D21" s="2"/>
    </row>
    <row r="22" spans="2:4" ht="12.75">
      <c r="B22" t="s">
        <v>15</v>
      </c>
      <c r="C22" s="1">
        <v>900000</v>
      </c>
      <c r="D22" s="2">
        <f>C22</f>
        <v>900000</v>
      </c>
    </row>
    <row r="23" spans="2:4" ht="12.75">
      <c r="B23" t="s">
        <v>16</v>
      </c>
      <c r="C23" s="1">
        <v>1000000</v>
      </c>
      <c r="D23" s="2"/>
    </row>
    <row r="24" spans="2:4" ht="12.75">
      <c r="B24" t="s">
        <v>17</v>
      </c>
      <c r="C24" s="1">
        <v>1500000</v>
      </c>
      <c r="D24" s="2">
        <f>C24</f>
        <v>1500000</v>
      </c>
    </row>
    <row r="25" spans="2:4" ht="12.75">
      <c r="B25" t="s">
        <v>18</v>
      </c>
      <c r="C25" s="1">
        <v>500000</v>
      </c>
      <c r="D25" s="2">
        <f>C25</f>
        <v>500000</v>
      </c>
    </row>
    <row r="26" spans="2:4" ht="12.75">
      <c r="B26" t="s">
        <v>19</v>
      </c>
      <c r="C26" s="1">
        <v>2000000</v>
      </c>
      <c r="D26" s="2"/>
    </row>
    <row r="27" spans="2:4" ht="12.75">
      <c r="B27" t="s">
        <v>20</v>
      </c>
      <c r="C27" s="1">
        <v>500000</v>
      </c>
      <c r="D27" s="2"/>
    </row>
    <row r="28" spans="2:4" ht="12.75">
      <c r="B28" t="s">
        <v>21</v>
      </c>
      <c r="C28" s="1">
        <v>150000</v>
      </c>
      <c r="D28" s="2"/>
    </row>
    <row r="29" spans="2:4" ht="12.75">
      <c r="B29" t="s">
        <v>22</v>
      </c>
      <c r="C29" s="1">
        <v>-750000</v>
      </c>
      <c r="D29" s="2">
        <f>C29</f>
        <v>-750000</v>
      </c>
    </row>
    <row r="30" spans="2:4" ht="12.75">
      <c r="B30" t="s">
        <v>29</v>
      </c>
      <c r="C30" s="1">
        <v>-1250000</v>
      </c>
      <c r="D30" s="2">
        <f>C30</f>
        <v>-1250000</v>
      </c>
    </row>
    <row r="31" spans="2:4" ht="12.75">
      <c r="B31" s="8" t="s">
        <v>28</v>
      </c>
      <c r="C31" s="9">
        <f>SUM(C11:C30)</f>
        <v>65000000</v>
      </c>
      <c r="D31" s="9">
        <f>SUM(D11:D30)</f>
        <v>46200000</v>
      </c>
    </row>
    <row r="33" spans="2:4" ht="12.75">
      <c r="B33" s="64" t="s">
        <v>23</v>
      </c>
      <c r="C33" s="64"/>
      <c r="D33" s="7">
        <f>D31</f>
        <v>46200000</v>
      </c>
    </row>
    <row r="34" spans="2:3" ht="12.75">
      <c r="B34" s="6" t="s">
        <v>24</v>
      </c>
      <c r="C34" s="1">
        <v>0.076</v>
      </c>
    </row>
    <row r="35" spans="2:4" ht="12.75">
      <c r="B35" s="64" t="s">
        <v>25</v>
      </c>
      <c r="C35" s="65"/>
      <c r="D35" s="7">
        <f>D33*C34</f>
        <v>3511200</v>
      </c>
    </row>
    <row r="37" spans="2:4" ht="12.75">
      <c r="B37" s="64" t="s">
        <v>26</v>
      </c>
      <c r="C37" s="64"/>
      <c r="D37" s="7">
        <f>D33</f>
        <v>46200000</v>
      </c>
    </row>
    <row r="38" spans="2:3" ht="12.75">
      <c r="B38" s="6" t="s">
        <v>24</v>
      </c>
      <c r="C38" s="1">
        <v>0.0165</v>
      </c>
    </row>
    <row r="39" spans="2:4" ht="12.75">
      <c r="B39" s="64" t="s">
        <v>27</v>
      </c>
      <c r="C39" s="65"/>
      <c r="D39" s="7">
        <f>D37*C38</f>
        <v>762300</v>
      </c>
    </row>
    <row r="41" ht="12.75">
      <c r="B41" s="8" t="s">
        <v>30</v>
      </c>
    </row>
    <row r="43" ht="12.75">
      <c r="B43" t="s">
        <v>31</v>
      </c>
    </row>
    <row r="45" spans="2:4" ht="12.75">
      <c r="B45" t="s">
        <v>32</v>
      </c>
      <c r="C45" s="1">
        <v>500000</v>
      </c>
      <c r="D45" s="2">
        <f aca="true" t="shared" si="0" ref="D45:D59">C45</f>
        <v>500000</v>
      </c>
    </row>
    <row r="46" spans="2:4" ht="12.75">
      <c r="B46" t="s">
        <v>33</v>
      </c>
      <c r="C46" s="1">
        <v>150000</v>
      </c>
      <c r="D46" s="2">
        <f t="shared" si="0"/>
        <v>150000</v>
      </c>
    </row>
    <row r="47" spans="2:4" ht="12.75">
      <c r="B47" t="s">
        <v>34</v>
      </c>
      <c r="C47" s="1">
        <v>22000000</v>
      </c>
      <c r="D47" s="2">
        <f t="shared" si="0"/>
        <v>22000000</v>
      </c>
    </row>
    <row r="48" spans="2:4" ht="12.75">
      <c r="B48" t="s">
        <v>35</v>
      </c>
      <c r="C48" s="1">
        <v>2800000</v>
      </c>
      <c r="D48" s="2">
        <f t="shared" si="0"/>
        <v>2800000</v>
      </c>
    </row>
    <row r="49" spans="2:4" ht="12.75">
      <c r="B49" t="s">
        <v>36</v>
      </c>
      <c r="C49" s="1">
        <v>500000</v>
      </c>
      <c r="D49" s="2">
        <f t="shared" si="0"/>
        <v>500000</v>
      </c>
    </row>
    <row r="50" spans="2:4" ht="12.75">
      <c r="B50" t="s">
        <v>37</v>
      </c>
      <c r="C50" s="1">
        <v>2300000</v>
      </c>
      <c r="D50" s="2">
        <f t="shared" si="0"/>
        <v>2300000</v>
      </c>
    </row>
    <row r="51" spans="2:4" ht="12.75">
      <c r="B51" t="s">
        <v>38</v>
      </c>
      <c r="C51" s="1">
        <v>170000</v>
      </c>
      <c r="D51" s="2">
        <f t="shared" si="0"/>
        <v>170000</v>
      </c>
    </row>
    <row r="52" spans="2:4" ht="12.75">
      <c r="B52" t="s">
        <v>39</v>
      </c>
      <c r="C52" s="1">
        <v>130000</v>
      </c>
      <c r="D52" s="2"/>
    </row>
    <row r="53" spans="2:4" ht="12.75">
      <c r="B53" t="s">
        <v>40</v>
      </c>
      <c r="C53" s="1">
        <v>200000</v>
      </c>
      <c r="D53" s="2">
        <f t="shared" si="0"/>
        <v>200000</v>
      </c>
    </row>
    <row r="54" spans="2:4" ht="12.75">
      <c r="B54" t="s">
        <v>41</v>
      </c>
      <c r="C54" s="1">
        <v>100000</v>
      </c>
      <c r="D54" s="2">
        <f t="shared" si="0"/>
        <v>100000</v>
      </c>
    </row>
    <row r="55" spans="2:4" ht="12.75">
      <c r="B55" t="s">
        <v>42</v>
      </c>
      <c r="C55" s="1">
        <v>300000</v>
      </c>
      <c r="D55" s="2">
        <f t="shared" si="0"/>
        <v>300000</v>
      </c>
    </row>
    <row r="56" spans="2:4" ht="12.75">
      <c r="B56" t="s">
        <v>43</v>
      </c>
      <c r="C56" s="1">
        <v>150000</v>
      </c>
      <c r="D56" s="2"/>
    </row>
    <row r="57" spans="2:4" ht="12.75">
      <c r="B57" t="s">
        <v>44</v>
      </c>
      <c r="C57" s="1">
        <v>50000</v>
      </c>
      <c r="D57" s="2">
        <f t="shared" si="0"/>
        <v>50000</v>
      </c>
    </row>
    <row r="58" spans="2:4" ht="12.75">
      <c r="B58" t="s">
        <v>45</v>
      </c>
      <c r="C58" s="1">
        <v>150000</v>
      </c>
      <c r="D58" s="2">
        <f t="shared" si="0"/>
        <v>150000</v>
      </c>
    </row>
    <row r="59" spans="2:4" ht="12.75">
      <c r="B59" t="s">
        <v>46</v>
      </c>
      <c r="C59" s="1">
        <v>200000</v>
      </c>
      <c r="D59" s="2">
        <f t="shared" si="0"/>
        <v>200000</v>
      </c>
    </row>
    <row r="60" spans="2:4" ht="12.75">
      <c r="B60" t="s">
        <v>47</v>
      </c>
      <c r="C60" s="1">
        <v>300000</v>
      </c>
      <c r="D60" s="2">
        <f>C60</f>
        <v>300000</v>
      </c>
    </row>
    <row r="61" spans="2:4" ht="12.75">
      <c r="B61" s="8" t="s">
        <v>63</v>
      </c>
      <c r="C61" s="1">
        <f>SUM(C45:C60)</f>
        <v>30000000</v>
      </c>
      <c r="D61" s="1">
        <f>SUM(D45:D60)</f>
        <v>29720000</v>
      </c>
    </row>
    <row r="63" ht="12.75">
      <c r="B63" s="8" t="s">
        <v>51</v>
      </c>
    </row>
    <row r="64" ht="12.75">
      <c r="B64" s="8"/>
    </row>
    <row r="65" spans="2:4" ht="12.75">
      <c r="B65" t="s">
        <v>60</v>
      </c>
      <c r="C65" s="1">
        <v>1000000</v>
      </c>
      <c r="D65" s="1">
        <v>1000000</v>
      </c>
    </row>
    <row r="66" spans="2:4" ht="12.75">
      <c r="B66" t="s">
        <v>61</v>
      </c>
      <c r="C66" s="1">
        <v>1500000</v>
      </c>
      <c r="D66" s="1">
        <v>-1500000</v>
      </c>
    </row>
    <row r="67" spans="2:4" ht="12.75">
      <c r="B67" t="s">
        <v>53</v>
      </c>
      <c r="C67" s="1">
        <v>400000</v>
      </c>
      <c r="D67" s="1">
        <v>-400000</v>
      </c>
    </row>
    <row r="68" ht="12.75">
      <c r="D68" s="1"/>
    </row>
    <row r="69" ht="12.75">
      <c r="B69" t="s">
        <v>54</v>
      </c>
    </row>
    <row r="70" spans="2:4" ht="12.75">
      <c r="B70" t="s">
        <v>59</v>
      </c>
      <c r="C70" s="1">
        <v>1500000</v>
      </c>
      <c r="D70" s="1">
        <v>1500000</v>
      </c>
    </row>
    <row r="71" spans="2:3" ht="12.75">
      <c r="B71" t="s">
        <v>58</v>
      </c>
      <c r="C71" s="1">
        <v>600000</v>
      </c>
    </row>
    <row r="73" spans="2:4" ht="12.75">
      <c r="B73" t="s">
        <v>55</v>
      </c>
      <c r="C73" s="1" t="s">
        <v>75</v>
      </c>
      <c r="D73" t="s">
        <v>75</v>
      </c>
    </row>
    <row r="74" ht="12.75">
      <c r="B74" t="s">
        <v>52</v>
      </c>
    </row>
    <row r="75" spans="2:4" ht="12.75">
      <c r="B75" t="s">
        <v>56</v>
      </c>
      <c r="C75" s="1">
        <v>3500000</v>
      </c>
      <c r="D75" s="1">
        <v>3500000</v>
      </c>
    </row>
    <row r="76" spans="2:3" ht="12.75">
      <c r="B76" t="s">
        <v>57</v>
      </c>
      <c r="C76" s="1">
        <v>1400000</v>
      </c>
    </row>
    <row r="78" spans="2:4" ht="12.75">
      <c r="B78" s="6" t="s">
        <v>62</v>
      </c>
      <c r="C78" s="2"/>
      <c r="D78" s="7">
        <f>SUM(D61:D77)</f>
        <v>33820000</v>
      </c>
    </row>
    <row r="80" spans="2:4" ht="12.75">
      <c r="B80" s="64" t="s">
        <v>64</v>
      </c>
      <c r="C80" s="64"/>
      <c r="D80" s="7">
        <f>D78</f>
        <v>33820000</v>
      </c>
    </row>
    <row r="81" spans="2:3" ht="12.75">
      <c r="B81" s="6" t="s">
        <v>24</v>
      </c>
      <c r="C81" s="11">
        <v>0.076</v>
      </c>
    </row>
    <row r="82" spans="2:4" ht="12.75">
      <c r="B82" s="64" t="s">
        <v>66</v>
      </c>
      <c r="C82" s="65"/>
      <c r="D82" s="7">
        <f>D80*C81</f>
        <v>2570320</v>
      </c>
    </row>
    <row r="84" spans="2:4" ht="12.75">
      <c r="B84" s="64" t="s">
        <v>65</v>
      </c>
      <c r="C84" s="64"/>
      <c r="D84" s="7">
        <f>D80</f>
        <v>33820000</v>
      </c>
    </row>
    <row r="85" spans="2:3" ht="12.75">
      <c r="B85" s="6" t="s">
        <v>24</v>
      </c>
      <c r="C85" s="11">
        <v>0.0165</v>
      </c>
    </row>
    <row r="86" spans="2:4" ht="12.75">
      <c r="B86" s="64" t="s">
        <v>67</v>
      </c>
      <c r="C86" s="65"/>
      <c r="D86" s="7">
        <f>D84*C85</f>
        <v>558030</v>
      </c>
    </row>
    <row r="88" ht="12.75">
      <c r="B88" s="8" t="s">
        <v>68</v>
      </c>
    </row>
    <row r="90" spans="2:4" ht="12.75">
      <c r="B90" s="6" t="s">
        <v>69</v>
      </c>
      <c r="D90" s="2">
        <f>D35-D82</f>
        <v>940880</v>
      </c>
    </row>
    <row r="92" spans="2:4" ht="12.75">
      <c r="B92" s="6" t="s">
        <v>70</v>
      </c>
      <c r="D92" s="2">
        <f>D39-D86</f>
        <v>204270</v>
      </c>
    </row>
    <row r="94" spans="2:4" ht="12.75">
      <c r="B94" s="6" t="s">
        <v>71</v>
      </c>
      <c r="D94" s="2">
        <f>D90+D92</f>
        <v>1145150</v>
      </c>
    </row>
    <row r="96" ht="12.75">
      <c r="B96" t="s">
        <v>72</v>
      </c>
    </row>
    <row r="97" ht="12.75">
      <c r="B97" t="s">
        <v>73</v>
      </c>
    </row>
    <row r="98" ht="12.75">
      <c r="B98" t="s">
        <v>74</v>
      </c>
    </row>
  </sheetData>
  <sheetProtection/>
  <mergeCells count="9">
    <mergeCell ref="B86:C86"/>
    <mergeCell ref="B39:C39"/>
    <mergeCell ref="B80:C80"/>
    <mergeCell ref="B82:C82"/>
    <mergeCell ref="B84:C84"/>
    <mergeCell ref="B3:D3"/>
    <mergeCell ref="B33:C33"/>
    <mergeCell ref="B35:C35"/>
    <mergeCell ref="B37:C37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30" zoomScalePageLayoutView="0" workbookViewId="0" topLeftCell="A1">
      <selection activeCell="D13" sqref="D13"/>
    </sheetView>
  </sheetViews>
  <sheetFormatPr defaultColWidth="9.140625" defaultRowHeight="12.75"/>
  <cols>
    <col min="2" max="2" width="16.57421875" style="0" customWidth="1"/>
    <col min="6" max="6" width="14.421875" style="0" customWidth="1"/>
    <col min="7" max="7" width="14.00390625" style="0" bestFit="1" customWidth="1"/>
  </cols>
  <sheetData>
    <row r="1" spans="1:11" ht="15.75" customHeight="1">
      <c r="A1" s="67" t="s">
        <v>192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15.75">
      <c r="A5" s="14" t="s">
        <v>193</v>
      </c>
    </row>
    <row r="6" ht="15.75">
      <c r="A6" s="18" t="s">
        <v>194</v>
      </c>
    </row>
    <row r="7" ht="15.75">
      <c r="A7" s="14" t="s">
        <v>195</v>
      </c>
    </row>
    <row r="8" ht="15.75">
      <c r="A8" s="14" t="s">
        <v>196</v>
      </c>
    </row>
    <row r="10" spans="2:9" ht="12.75">
      <c r="B10" s="49" t="s">
        <v>201</v>
      </c>
      <c r="C10" s="4"/>
      <c r="D10" s="4"/>
      <c r="E10" s="50" t="s">
        <v>202</v>
      </c>
      <c r="F10" s="4"/>
      <c r="G10" s="50" t="s">
        <v>203</v>
      </c>
      <c r="H10" s="4"/>
      <c r="I10" s="4"/>
    </row>
    <row r="11" spans="2:9" ht="12.75">
      <c r="B11" s="4" t="s">
        <v>197</v>
      </c>
      <c r="C11" s="4" t="s">
        <v>89</v>
      </c>
      <c r="D11" s="4" t="s">
        <v>198</v>
      </c>
      <c r="E11" s="4"/>
      <c r="F11" s="4" t="s">
        <v>198</v>
      </c>
      <c r="G11" s="4" t="s">
        <v>89</v>
      </c>
      <c r="H11" s="4" t="s">
        <v>199</v>
      </c>
      <c r="I11" s="4"/>
    </row>
    <row r="12" spans="2:8" ht="12.75">
      <c r="B12" s="4"/>
      <c r="C12" s="4"/>
      <c r="D12" s="4"/>
      <c r="E12" s="4"/>
      <c r="F12" s="50" t="s">
        <v>204</v>
      </c>
      <c r="G12" s="24">
        <v>0.3</v>
      </c>
      <c r="H12" s="4"/>
    </row>
    <row r="13" spans="2:8" ht="12.75">
      <c r="B13" s="4" t="s">
        <v>113</v>
      </c>
      <c r="C13" s="25">
        <v>5000</v>
      </c>
      <c r="D13" s="4"/>
      <c r="E13" s="4"/>
      <c r="F13" s="4" t="s">
        <v>112</v>
      </c>
      <c r="G13" s="25">
        <f>(1+G12)*C15</f>
        <v>7150</v>
      </c>
      <c r="H13" s="4"/>
    </row>
    <row r="14" spans="2:8" ht="12.75">
      <c r="B14" s="51" t="s">
        <v>159</v>
      </c>
      <c r="C14" s="25">
        <v>500</v>
      </c>
      <c r="D14" s="4"/>
      <c r="E14" s="4"/>
      <c r="F14" s="51" t="s">
        <v>76</v>
      </c>
      <c r="G14" s="25">
        <f>G12+G13</f>
        <v>7150.3</v>
      </c>
      <c r="H14" s="4"/>
    </row>
    <row r="15" spans="2:8" ht="12.75">
      <c r="B15" s="51" t="s">
        <v>76</v>
      </c>
      <c r="C15" s="25">
        <f>C13+C14</f>
        <v>5500</v>
      </c>
      <c r="D15" s="4"/>
      <c r="E15" s="4"/>
      <c r="F15" s="4" t="s">
        <v>200</v>
      </c>
      <c r="G15" s="25">
        <f>G14*0.18</f>
        <v>1287.054</v>
      </c>
      <c r="H15" s="4"/>
    </row>
    <row r="16" spans="2:8" ht="12.75">
      <c r="B16" s="4" t="s">
        <v>200</v>
      </c>
      <c r="C16" s="25">
        <f>C15*0.18</f>
        <v>990</v>
      </c>
      <c r="D16" s="4"/>
      <c r="E16" s="4"/>
      <c r="F16" s="50" t="s">
        <v>205</v>
      </c>
      <c r="G16" s="25">
        <f>C16</f>
        <v>990</v>
      </c>
      <c r="H16" s="4"/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25"/>
      <c r="D18" s="4"/>
      <c r="E18" s="4"/>
      <c r="F18" s="51" t="s">
        <v>83</v>
      </c>
      <c r="G18" s="52">
        <f>G15-G16</f>
        <v>297.0540000000001</v>
      </c>
      <c r="H18" s="4"/>
    </row>
    <row r="19" spans="2:8" ht="12.75">
      <c r="B19" s="4"/>
      <c r="C19" s="25"/>
      <c r="D19" s="4"/>
      <c r="E19" s="4"/>
      <c r="F19" s="4"/>
      <c r="G19" s="25"/>
      <c r="H19" s="4"/>
    </row>
    <row r="20" spans="2:9" ht="12.75">
      <c r="B20" s="4"/>
      <c r="C20" s="25"/>
      <c r="D20" s="4"/>
      <c r="E20" s="4"/>
      <c r="F20" s="4"/>
      <c r="G20" s="25"/>
      <c r="H20" s="4"/>
      <c r="I20" s="4"/>
    </row>
  </sheetData>
  <sheetProtection/>
  <mergeCells count="1">
    <mergeCell ref="A1:K4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30" zoomScalePageLayoutView="0" workbookViewId="0" topLeftCell="A4">
      <selection activeCell="F25" sqref="F25"/>
    </sheetView>
  </sheetViews>
  <sheetFormatPr defaultColWidth="9.140625" defaultRowHeight="12.75"/>
  <cols>
    <col min="2" max="2" width="10.57421875" style="0" bestFit="1" customWidth="1"/>
    <col min="3" max="3" width="9.8515625" style="0" bestFit="1" customWidth="1"/>
    <col min="4" max="4" width="12.421875" style="0" customWidth="1"/>
    <col min="5" max="5" width="9.8515625" style="0" customWidth="1"/>
    <col min="6" max="6" width="13.421875" style="0" bestFit="1" customWidth="1"/>
    <col min="7" max="7" width="10.57421875" style="0" bestFit="1" customWidth="1"/>
    <col min="8" max="8" width="11.140625" style="0" bestFit="1" customWidth="1"/>
    <col min="10" max="10" width="13.00390625" style="0" bestFit="1" customWidth="1"/>
  </cols>
  <sheetData>
    <row r="2" spans="2:10" ht="12.75">
      <c r="B2" s="56" t="s">
        <v>228</v>
      </c>
      <c r="C2" s="22" t="s">
        <v>207</v>
      </c>
      <c r="D2" s="4"/>
      <c r="E2" s="4"/>
      <c r="F2" s="4"/>
      <c r="G2" s="4"/>
      <c r="H2" s="4"/>
      <c r="I2" s="4"/>
      <c r="J2" s="4"/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62"/>
      <c r="B4" s="4" t="s">
        <v>154</v>
      </c>
      <c r="C4" s="4" t="s">
        <v>208</v>
      </c>
      <c r="D4" s="4" t="s">
        <v>154</v>
      </c>
      <c r="E4" s="4" t="s">
        <v>89</v>
      </c>
      <c r="F4" s="4" t="s">
        <v>209</v>
      </c>
      <c r="G4" s="4" t="s">
        <v>89</v>
      </c>
      <c r="H4" s="4" t="s">
        <v>156</v>
      </c>
      <c r="I4" s="4"/>
      <c r="J4" s="4" t="s">
        <v>81</v>
      </c>
    </row>
    <row r="5" spans="2:10" ht="12.75">
      <c r="B5" s="4"/>
      <c r="C5" s="4"/>
      <c r="D5" s="4"/>
      <c r="E5" s="4"/>
      <c r="F5" s="4"/>
      <c r="G5" s="4"/>
      <c r="H5" s="4"/>
      <c r="I5" s="4"/>
      <c r="J5" s="4"/>
    </row>
    <row r="6" spans="2:10" ht="12.75">
      <c r="B6" s="4"/>
      <c r="C6" s="4" t="s">
        <v>112</v>
      </c>
      <c r="D6" s="25">
        <v>10000</v>
      </c>
      <c r="E6" s="4" t="s">
        <v>112</v>
      </c>
      <c r="F6" s="25">
        <v>10000</v>
      </c>
      <c r="G6" s="4" t="s">
        <v>112</v>
      </c>
      <c r="H6" s="25">
        <v>10000</v>
      </c>
      <c r="I6" s="4"/>
      <c r="J6" s="4"/>
    </row>
    <row r="7" spans="2:10" ht="12.75">
      <c r="B7" s="4"/>
      <c r="C7" s="4" t="s">
        <v>210</v>
      </c>
      <c r="D7" s="25">
        <v>500</v>
      </c>
      <c r="F7">
        <v>-500</v>
      </c>
      <c r="I7" s="4"/>
      <c r="J7" s="4"/>
    </row>
    <row r="8" spans="2:10" ht="12.75">
      <c r="B8" s="4"/>
      <c r="C8" s="51" t="s">
        <v>159</v>
      </c>
      <c r="E8" s="4" t="s">
        <v>211</v>
      </c>
      <c r="F8" s="25">
        <v>1000</v>
      </c>
      <c r="G8" s="4" t="s">
        <v>159</v>
      </c>
      <c r="H8" s="25">
        <v>400</v>
      </c>
      <c r="I8" s="4"/>
      <c r="J8" s="4"/>
    </row>
    <row r="9" spans="2:10" ht="12.75">
      <c r="B9" s="4"/>
      <c r="C9" s="4" t="s">
        <v>212</v>
      </c>
      <c r="D9" s="25">
        <v>9500</v>
      </c>
      <c r="E9" s="4" t="s">
        <v>81</v>
      </c>
      <c r="F9" s="59">
        <f>SUM(F6:F8)</f>
        <v>10500</v>
      </c>
      <c r="G9" s="4" t="s">
        <v>81</v>
      </c>
      <c r="H9" s="25">
        <v>10400</v>
      </c>
      <c r="I9" s="4"/>
      <c r="J9" s="4"/>
    </row>
    <row r="10" spans="2:10" ht="12.75">
      <c r="B10" s="4"/>
      <c r="C10" s="4" t="s">
        <v>200</v>
      </c>
      <c r="D10" s="25">
        <v>1710</v>
      </c>
      <c r="E10" s="4" t="s">
        <v>213</v>
      </c>
      <c r="F10" s="25">
        <f>(F6+F7+F8)*7%</f>
        <v>735.0000000000001</v>
      </c>
      <c r="G10" s="4" t="s">
        <v>214</v>
      </c>
      <c r="H10" s="25">
        <f>H9*0.12</f>
        <v>1248</v>
      </c>
      <c r="I10" s="4"/>
      <c r="J10" s="58">
        <f>H10+F10+D10</f>
        <v>3693</v>
      </c>
    </row>
    <row r="11" spans="2:10" ht="12.75">
      <c r="B11" s="4"/>
      <c r="C11" s="4"/>
      <c r="D11" s="4"/>
      <c r="E11" s="4"/>
      <c r="F11" s="4"/>
      <c r="G11" s="4"/>
      <c r="H11" s="25">
        <f>D10+F10+H10</f>
        <v>3693</v>
      </c>
      <c r="I11" s="4"/>
      <c r="J11" s="4"/>
    </row>
    <row r="12" spans="2:10" ht="12.75">
      <c r="B12" s="56" t="s">
        <v>221</v>
      </c>
      <c r="C12" s="60" t="s">
        <v>79</v>
      </c>
      <c r="D12" s="4" t="s">
        <v>215</v>
      </c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57">
        <f>F6+F8</f>
        <v>11000</v>
      </c>
      <c r="G13" s="4"/>
      <c r="H13" s="4"/>
      <c r="I13" s="4"/>
      <c r="J13" s="4" t="s">
        <v>81</v>
      </c>
    </row>
    <row r="14" spans="2:10" ht="12.75">
      <c r="B14" s="4"/>
      <c r="C14" s="4" t="s">
        <v>112</v>
      </c>
      <c r="D14" s="25">
        <f>D6*1.4</f>
        <v>14000</v>
      </c>
      <c r="E14" s="4" t="s">
        <v>112</v>
      </c>
      <c r="F14" s="25">
        <f>(F13)*1.4</f>
        <v>15399.999999999998</v>
      </c>
      <c r="G14" s="4" t="s">
        <v>113</v>
      </c>
      <c r="H14" s="25">
        <f>H9*1.4</f>
        <v>14559.999999999998</v>
      </c>
      <c r="I14" s="4"/>
      <c r="J14" s="4"/>
    </row>
    <row r="15" spans="2:10" ht="12.75">
      <c r="B15" s="4"/>
      <c r="C15" s="4" t="s">
        <v>200</v>
      </c>
      <c r="D15" s="25">
        <f>D14*0.18</f>
        <v>2520</v>
      </c>
      <c r="E15" s="4" t="s">
        <v>216</v>
      </c>
      <c r="F15" s="25">
        <f>F14*0.17</f>
        <v>2618</v>
      </c>
      <c r="G15" s="4" t="s">
        <v>217</v>
      </c>
      <c r="H15" s="25">
        <f>H14*0.2</f>
        <v>2912</v>
      </c>
      <c r="I15" s="4"/>
      <c r="J15" s="25">
        <f>H15+F15+D15</f>
        <v>8050</v>
      </c>
    </row>
    <row r="16" spans="2:10" ht="12.75">
      <c r="B16" s="4"/>
      <c r="C16" s="4"/>
      <c r="D16" s="4"/>
      <c r="E16" s="4"/>
      <c r="F16" s="4"/>
      <c r="G16" s="4"/>
      <c r="H16" s="25">
        <f>D15+F15+H15</f>
        <v>8050</v>
      </c>
      <c r="I16" s="4"/>
      <c r="J16" s="53">
        <f>J15-J10</f>
        <v>4357</v>
      </c>
    </row>
    <row r="17" spans="2:10" ht="12.75">
      <c r="B17" s="56" t="s">
        <v>206</v>
      </c>
      <c r="C17" s="61" t="s">
        <v>80</v>
      </c>
      <c r="D17" s="4"/>
      <c r="E17" s="4"/>
      <c r="F17" s="4"/>
      <c r="G17" s="4"/>
      <c r="H17" s="25">
        <f>H16-H11</f>
        <v>4357</v>
      </c>
      <c r="I17" s="4"/>
      <c r="J17" s="4"/>
    </row>
    <row r="18" spans="2:10" ht="12.75">
      <c r="B18" s="4"/>
      <c r="C18" s="4" t="s">
        <v>218</v>
      </c>
      <c r="D18" s="4"/>
      <c r="E18" s="4" t="s">
        <v>219</v>
      </c>
      <c r="F18" s="4"/>
      <c r="G18" s="4" t="s">
        <v>220</v>
      </c>
      <c r="H18" s="4"/>
      <c r="I18" s="4"/>
      <c r="J18" s="4"/>
    </row>
    <row r="19" spans="2:10" ht="12.75">
      <c r="B19" s="4"/>
      <c r="C19" s="4" t="s">
        <v>112</v>
      </c>
      <c r="D19" s="25">
        <v>13500</v>
      </c>
      <c r="E19" s="4" t="s">
        <v>112</v>
      </c>
      <c r="F19" s="25">
        <v>15400</v>
      </c>
      <c r="G19" s="4" t="s">
        <v>113</v>
      </c>
      <c r="H19" s="25">
        <v>14000</v>
      </c>
      <c r="I19" s="4"/>
      <c r="J19" s="4"/>
    </row>
    <row r="20" spans="2:10" ht="12.75">
      <c r="B20" s="4"/>
      <c r="C20" s="4" t="s">
        <v>200</v>
      </c>
      <c r="D20" s="54">
        <f>D19*0.18</f>
        <v>2430</v>
      </c>
      <c r="E20" s="4" t="s">
        <v>216</v>
      </c>
      <c r="F20" s="54">
        <f>F19*0.17</f>
        <v>2618</v>
      </c>
      <c r="G20" s="4" t="s">
        <v>217</v>
      </c>
      <c r="H20" s="25">
        <f>H19*0.2</f>
        <v>2800</v>
      </c>
      <c r="I20" s="4"/>
      <c r="J20" s="4"/>
    </row>
    <row r="21" spans="2:10" ht="12.75">
      <c r="B21" s="4"/>
      <c r="C21" s="4"/>
      <c r="D21" s="25">
        <f>D20-D15</f>
        <v>-90</v>
      </c>
      <c r="E21" s="4"/>
      <c r="F21" s="25">
        <f>F20-F15</f>
        <v>0</v>
      </c>
      <c r="G21" s="4"/>
      <c r="H21" s="55">
        <f>H20-H15</f>
        <v>-112</v>
      </c>
      <c r="I21" s="4"/>
      <c r="J21" s="4"/>
    </row>
    <row r="25" ht="12.75">
      <c r="D25" s="62"/>
    </row>
  </sheetData>
  <sheetProtection/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85" zoomScaleNormal="85" zoomScaleSheetLayoutView="115" zoomScalePageLayoutView="0" workbookViewId="0" topLeftCell="A1">
      <selection activeCell="G11" sqref="G11"/>
    </sheetView>
  </sheetViews>
  <sheetFormatPr defaultColWidth="9.140625" defaultRowHeight="12.75"/>
  <sheetData>
    <row r="1" spans="1:14" ht="15.75" customHeight="1">
      <c r="A1" s="68" t="s">
        <v>94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ht="15">
      <c r="A4" s="12"/>
    </row>
    <row r="5" ht="15.75">
      <c r="A5" s="27" t="s">
        <v>95</v>
      </c>
    </row>
    <row r="6" ht="15.75">
      <c r="A6" s="26" t="s">
        <v>96</v>
      </c>
    </row>
    <row r="7" ht="15.75">
      <c r="A7" s="26" t="s">
        <v>97</v>
      </c>
    </row>
    <row r="8" ht="15.75">
      <c r="A8" s="26" t="s">
        <v>98</v>
      </c>
    </row>
    <row r="9" ht="15.75">
      <c r="A9" s="26" t="s">
        <v>99</v>
      </c>
    </row>
    <row r="11" spans="1:8" ht="12.75">
      <c r="A11" s="20"/>
      <c r="B11" s="21" t="s">
        <v>86</v>
      </c>
      <c r="C11" s="22" t="s">
        <v>87</v>
      </c>
      <c r="D11" s="4"/>
      <c r="E11" s="4"/>
      <c r="F11" s="4"/>
      <c r="G11" s="4"/>
      <c r="H11" s="4"/>
    </row>
    <row r="12" spans="1:8" ht="12.75">
      <c r="A12" s="20"/>
      <c r="B12" s="4"/>
      <c r="C12" s="4"/>
      <c r="D12" s="4"/>
      <c r="E12" s="4"/>
      <c r="F12" s="4"/>
      <c r="G12" s="4"/>
      <c r="H12" s="4"/>
    </row>
    <row r="13" spans="1:8" ht="12.75">
      <c r="A13" s="20"/>
      <c r="B13" s="4" t="s">
        <v>88</v>
      </c>
      <c r="C13" s="4" t="s">
        <v>89</v>
      </c>
      <c r="D13" s="4" t="s">
        <v>90</v>
      </c>
      <c r="E13" s="4" t="s">
        <v>89</v>
      </c>
      <c r="F13" s="4" t="s">
        <v>91</v>
      </c>
      <c r="G13" s="4"/>
      <c r="H13" s="4"/>
    </row>
    <row r="14" spans="1:8" ht="12.75">
      <c r="A14" s="20" t="s">
        <v>92</v>
      </c>
      <c r="B14" s="4"/>
      <c r="C14" s="23">
        <v>600</v>
      </c>
      <c r="D14" s="4"/>
      <c r="E14" s="23">
        <v>800</v>
      </c>
      <c r="F14" s="4"/>
      <c r="G14" s="4"/>
      <c r="H14" s="4"/>
    </row>
    <row r="15" spans="1:8" ht="12.75">
      <c r="A15" s="20" t="s">
        <v>93</v>
      </c>
      <c r="B15" s="4"/>
      <c r="C15" s="24">
        <v>0.12</v>
      </c>
      <c r="D15" s="4"/>
      <c r="E15" s="24">
        <v>0.18</v>
      </c>
      <c r="F15" s="4"/>
      <c r="G15" s="4"/>
      <c r="H15" s="4"/>
    </row>
    <row r="16" spans="1:8" ht="12.75">
      <c r="A16" s="20" t="s">
        <v>82</v>
      </c>
      <c r="B16" s="4"/>
      <c r="C16" s="25">
        <v>72</v>
      </c>
      <c r="D16" s="4"/>
      <c r="E16" s="25">
        <v>144</v>
      </c>
      <c r="F16" s="4"/>
      <c r="G16" s="4"/>
      <c r="H16" s="4"/>
    </row>
    <row r="17" spans="1:8" ht="12.75">
      <c r="A17" s="20"/>
      <c r="B17" s="4"/>
      <c r="C17" s="4"/>
      <c r="D17" s="24">
        <v>0.5</v>
      </c>
      <c r="E17" s="25">
        <f>C16</f>
        <v>72</v>
      </c>
      <c r="F17" s="4"/>
      <c r="G17" s="4"/>
      <c r="H17" s="4"/>
    </row>
    <row r="18" ht="12.75">
      <c r="E18" s="59">
        <f>E16-E17</f>
        <v>72</v>
      </c>
    </row>
  </sheetData>
  <sheetProtection/>
  <mergeCells count="1">
    <mergeCell ref="A1:N3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SheetLayoutView="130" zoomScalePageLayoutView="0" workbookViewId="0" topLeftCell="A1">
      <selection activeCell="J8" sqref="J8"/>
    </sheetView>
  </sheetViews>
  <sheetFormatPr defaultColWidth="9.140625" defaultRowHeight="12.75"/>
  <sheetData>
    <row r="1" spans="1:14" ht="15.75" customHeight="1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" ht="15.75">
      <c r="A4" s="28" t="s">
        <v>101</v>
      </c>
      <c r="B4" s="29"/>
    </row>
    <row r="5" spans="1:2" ht="15.75">
      <c r="A5" s="28" t="s">
        <v>102</v>
      </c>
      <c r="B5" s="29"/>
    </row>
    <row r="6" spans="1:2" ht="15.75">
      <c r="A6" s="28" t="s">
        <v>103</v>
      </c>
      <c r="B6" s="29"/>
    </row>
    <row r="7" spans="1:2" ht="15.75">
      <c r="A7" s="28" t="s">
        <v>104</v>
      </c>
      <c r="B7" s="29"/>
    </row>
    <row r="8" spans="1:2" ht="15.75">
      <c r="A8" s="32" t="s">
        <v>105</v>
      </c>
      <c r="B8" s="29"/>
    </row>
    <row r="11" spans="1:12" ht="12.75">
      <c r="A11" s="21" t="s">
        <v>106</v>
      </c>
      <c r="B11" s="22" t="s">
        <v>107</v>
      </c>
      <c r="C11" s="4"/>
      <c r="D11" s="4"/>
      <c r="E11" s="4"/>
      <c r="F11" s="4"/>
      <c r="G11" s="4"/>
      <c r="H11" s="4"/>
      <c r="I11" s="4"/>
      <c r="J11" s="4"/>
      <c r="K11" s="4"/>
      <c r="L11" s="30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</row>
    <row r="13" spans="1:12" ht="12.75">
      <c r="A13" s="4" t="s">
        <v>108</v>
      </c>
      <c r="B13" s="4" t="s">
        <v>89</v>
      </c>
      <c r="C13" s="4" t="s">
        <v>109</v>
      </c>
      <c r="D13" s="4"/>
      <c r="E13" s="4" t="s">
        <v>110</v>
      </c>
      <c r="F13" s="4" t="s">
        <v>89</v>
      </c>
      <c r="G13" s="4" t="s">
        <v>111</v>
      </c>
      <c r="H13" s="4"/>
      <c r="I13" s="4" t="s">
        <v>111</v>
      </c>
      <c r="J13" s="4" t="s">
        <v>89</v>
      </c>
      <c r="K13" s="4" t="s">
        <v>91</v>
      </c>
      <c r="L13" s="30"/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30"/>
    </row>
    <row r="15" spans="1:12" ht="12.75">
      <c r="A15" s="4" t="s">
        <v>112</v>
      </c>
      <c r="B15" s="31">
        <v>100</v>
      </c>
      <c r="C15" s="4"/>
      <c r="D15" s="4"/>
      <c r="E15" s="4" t="s">
        <v>113</v>
      </c>
      <c r="F15" s="25">
        <v>120</v>
      </c>
      <c r="G15" s="4"/>
      <c r="H15" s="4"/>
      <c r="I15" s="4" t="s">
        <v>113</v>
      </c>
      <c r="J15" s="25">
        <v>160</v>
      </c>
      <c r="K15" s="4"/>
      <c r="L15" s="30"/>
    </row>
    <row r="16" spans="1:12" ht="12.75">
      <c r="A16" s="4" t="s">
        <v>114</v>
      </c>
      <c r="B16" s="25">
        <v>15</v>
      </c>
      <c r="C16" s="4"/>
      <c r="D16" s="4"/>
      <c r="E16" s="4" t="s">
        <v>115</v>
      </c>
      <c r="F16" s="4"/>
      <c r="G16" s="4"/>
      <c r="H16" s="4"/>
      <c r="I16" s="4" t="s">
        <v>116</v>
      </c>
      <c r="J16" s="25">
        <v>16</v>
      </c>
      <c r="K16" s="4"/>
      <c r="L16" s="30"/>
    </row>
  </sheetData>
  <sheetProtection/>
  <mergeCells count="1">
    <mergeCell ref="A1:N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="70" zoomScaleNormal="70" zoomScaleSheetLayoutView="130" zoomScalePageLayoutView="0" workbookViewId="0" topLeftCell="A1">
      <selection activeCell="F28" sqref="F28"/>
    </sheetView>
  </sheetViews>
  <sheetFormatPr defaultColWidth="9.140625" defaultRowHeight="12.75"/>
  <cols>
    <col min="2" max="2" width="57.140625" style="0" bestFit="1" customWidth="1"/>
    <col min="4" max="4" width="14.28125" style="0" customWidth="1"/>
    <col min="5" max="5" width="14.00390625" style="0" bestFit="1" customWidth="1"/>
  </cols>
  <sheetData>
    <row r="1" spans="1:10" ht="15.75" customHeight="1">
      <c r="A1" s="67" t="s">
        <v>130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ht="15.75">
      <c r="A5" s="14" t="s">
        <v>117</v>
      </c>
    </row>
    <row r="6" ht="15.75">
      <c r="A6" s="14" t="s">
        <v>118</v>
      </c>
    </row>
    <row r="7" ht="15.75">
      <c r="A7" s="14" t="s">
        <v>119</v>
      </c>
    </row>
    <row r="8" ht="15.75">
      <c r="A8" s="14" t="s">
        <v>120</v>
      </c>
    </row>
    <row r="9" ht="15.75">
      <c r="A9" s="14" t="s">
        <v>121</v>
      </c>
    </row>
    <row r="10" ht="15.75">
      <c r="A10" s="14" t="s">
        <v>122</v>
      </c>
    </row>
    <row r="11" ht="15.75">
      <c r="A11" s="14"/>
    </row>
    <row r="12" ht="15.75">
      <c r="A12" s="14" t="s">
        <v>123</v>
      </c>
    </row>
    <row r="15" spans="2:5" ht="15.75">
      <c r="B15" s="33" t="s">
        <v>124</v>
      </c>
      <c r="C15" s="34">
        <v>0.18</v>
      </c>
      <c r="D15" s="1">
        <v>10000</v>
      </c>
      <c r="E15" s="2">
        <f aca="true" t="shared" si="0" ref="E15:E20">D15*C15</f>
        <v>1800</v>
      </c>
    </row>
    <row r="16" spans="2:5" ht="15.75">
      <c r="B16" s="33" t="s">
        <v>125</v>
      </c>
      <c r="C16" s="19">
        <v>0.07</v>
      </c>
      <c r="D16" s="1">
        <v>3000</v>
      </c>
      <c r="E16" s="2">
        <f t="shared" si="0"/>
        <v>210.00000000000003</v>
      </c>
    </row>
    <row r="17" spans="2:5" ht="15.75">
      <c r="B17" s="33" t="s">
        <v>126</v>
      </c>
      <c r="C17" s="19">
        <v>0.07</v>
      </c>
      <c r="D17" s="1">
        <v>4000</v>
      </c>
      <c r="E17" s="2">
        <f t="shared" si="0"/>
        <v>280</v>
      </c>
    </row>
    <row r="18" spans="2:5" ht="15.75">
      <c r="B18" s="33" t="s">
        <v>127</v>
      </c>
      <c r="C18" s="19">
        <v>0.18</v>
      </c>
      <c r="D18" s="1">
        <v>21000</v>
      </c>
      <c r="E18" s="2">
        <f t="shared" si="0"/>
        <v>3780</v>
      </c>
    </row>
    <row r="19" spans="2:5" ht="15.75">
      <c r="B19" s="33" t="s">
        <v>128</v>
      </c>
      <c r="C19" s="19">
        <v>0.18</v>
      </c>
      <c r="D19" s="1">
        <v>14500</v>
      </c>
      <c r="E19" s="2">
        <f t="shared" si="0"/>
        <v>2610</v>
      </c>
    </row>
    <row r="20" spans="2:5" ht="15.75">
      <c r="B20" s="33" t="s">
        <v>129</v>
      </c>
      <c r="C20" s="19">
        <v>0.18</v>
      </c>
      <c r="D20" s="1">
        <v>6000</v>
      </c>
      <c r="E20" s="2">
        <f t="shared" si="0"/>
        <v>1080</v>
      </c>
    </row>
    <row r="21" ht="15">
      <c r="E21" s="16">
        <f>SUM(E15:E20)</f>
        <v>9760</v>
      </c>
    </row>
  </sheetData>
  <sheetProtection/>
  <mergeCells count="1">
    <mergeCell ref="A1:J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87.28125" style="0" bestFit="1" customWidth="1"/>
  </cols>
  <sheetData>
    <row r="1" spans="1:11" ht="12.75" customHeight="1">
      <c r="A1" s="70" t="s">
        <v>223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 customHeight="1">
      <c r="A2" s="70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 customHeight="1">
      <c r="A3" s="70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2:3" ht="12.75">
      <c r="B4" t="s">
        <v>131</v>
      </c>
      <c r="C4" t="s">
        <v>132</v>
      </c>
    </row>
    <row r="5" spans="1:7" ht="15.75">
      <c r="A5" s="33" t="s">
        <v>133</v>
      </c>
      <c r="B5">
        <v>1000</v>
      </c>
      <c r="C5" s="19">
        <v>0.12</v>
      </c>
      <c r="D5" s="5">
        <f>C5*B5</f>
        <v>120</v>
      </c>
      <c r="E5">
        <f>D5</f>
        <v>120</v>
      </c>
      <c r="F5">
        <f>E5</f>
        <v>120</v>
      </c>
      <c r="G5">
        <f>120</f>
        <v>120</v>
      </c>
    </row>
    <row r="6" spans="1:7" ht="15.75">
      <c r="A6" s="33" t="s">
        <v>134</v>
      </c>
      <c r="B6">
        <v>1000</v>
      </c>
      <c r="C6" s="19">
        <v>0.12</v>
      </c>
      <c r="D6" s="5">
        <f>C6*B6</f>
        <v>120</v>
      </c>
      <c r="E6">
        <f>D6</f>
        <v>120</v>
      </c>
      <c r="F6">
        <f>E6</f>
        <v>120</v>
      </c>
      <c r="G6">
        <f>120</f>
        <v>120</v>
      </c>
    </row>
    <row r="7" spans="1:6" ht="15.75">
      <c r="A7" s="33" t="s">
        <v>135</v>
      </c>
      <c r="B7">
        <v>1000</v>
      </c>
      <c r="C7" s="19">
        <v>0</v>
      </c>
      <c r="D7" s="5">
        <f>C7*B7</f>
        <v>0</v>
      </c>
      <c r="F7">
        <f>E7</f>
        <v>0</v>
      </c>
    </row>
    <row r="8" spans="1:7" ht="15.75">
      <c r="A8" s="33" t="s">
        <v>136</v>
      </c>
      <c r="B8">
        <v>1000</v>
      </c>
      <c r="C8" s="19">
        <v>0.07</v>
      </c>
      <c r="D8" s="5">
        <f>C8*B8</f>
        <v>70</v>
      </c>
      <c r="F8">
        <f>D8</f>
        <v>70</v>
      </c>
      <c r="G8">
        <f>120</f>
        <v>120</v>
      </c>
    </row>
    <row r="9" spans="1:7" ht="15.75">
      <c r="A9" s="33" t="s">
        <v>222</v>
      </c>
      <c r="B9">
        <v>1000</v>
      </c>
      <c r="C9" s="19">
        <v>0.04</v>
      </c>
      <c r="D9" s="5">
        <f>C9*B9</f>
        <v>40</v>
      </c>
      <c r="G9">
        <f>120</f>
        <v>120</v>
      </c>
    </row>
    <row r="10" spans="1:7" ht="15.75">
      <c r="A10" s="33" t="s">
        <v>137</v>
      </c>
      <c r="C10" s="19"/>
      <c r="D10" s="5">
        <f>SUM(D5:D9)</f>
        <v>350</v>
      </c>
      <c r="E10">
        <f>SUM(E5:E9)</f>
        <v>240</v>
      </c>
      <c r="F10">
        <f>SUM(F5:F9)</f>
        <v>310</v>
      </c>
      <c r="G10">
        <f>SUM(G5:G9)</f>
        <v>480</v>
      </c>
    </row>
    <row r="11" spans="1:3" ht="15">
      <c r="A11" s="35" t="s">
        <v>138</v>
      </c>
      <c r="C11" s="19"/>
    </row>
    <row r="12" ht="12.75">
      <c r="A12" s="36"/>
    </row>
    <row r="13" ht="15.75">
      <c r="A13" s="37" t="s">
        <v>139</v>
      </c>
    </row>
    <row r="14" ht="15.75">
      <c r="A14" s="37" t="s">
        <v>140</v>
      </c>
    </row>
    <row r="15" ht="15.75">
      <c r="A15" s="37" t="s">
        <v>141</v>
      </c>
    </row>
    <row r="16" ht="15.75">
      <c r="A16" s="38" t="s">
        <v>142</v>
      </c>
    </row>
    <row r="17" ht="15.75">
      <c r="A17" s="37" t="s">
        <v>143</v>
      </c>
    </row>
  </sheetData>
  <sheetProtection/>
  <mergeCells count="1">
    <mergeCell ref="A1:A3"/>
  </mergeCells>
  <hyperlinks>
    <hyperlink ref="A7" r:id="rId1" display="_edn1"/>
    <hyperlink ref="A11" r:id="rId2" display="_ednref1"/>
  </hyperlinks>
  <printOptions/>
  <pageMargins left="0.7" right="0.7" top="0.75" bottom="0.75" header="0.3" footer="0.3"/>
  <pageSetup horizontalDpi="600" verticalDpi="600" orientation="portrait" paperSize="9" scale="47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SheetLayoutView="85" zoomScalePageLayoutView="0" workbookViewId="0" topLeftCell="A1">
      <selection activeCell="C15" sqref="C15"/>
    </sheetView>
  </sheetViews>
  <sheetFormatPr defaultColWidth="9.140625" defaultRowHeight="12.75"/>
  <cols>
    <col min="1" max="1" width="14.00390625" style="0" customWidth="1"/>
    <col min="2" max="2" width="4.00390625" style="0" bestFit="1" customWidth="1"/>
    <col min="3" max="3" width="15.421875" style="0" bestFit="1" customWidth="1"/>
    <col min="4" max="4" width="18.28125" style="0" bestFit="1" customWidth="1"/>
    <col min="5" max="5" width="14.140625" style="0" customWidth="1"/>
    <col min="6" max="6" width="3.57421875" style="0" bestFit="1" customWidth="1"/>
    <col min="9" max="9" width="3.57421875" style="0" bestFit="1" customWidth="1"/>
    <col min="11" max="11" width="9.57421875" style="0" bestFit="1" customWidth="1"/>
  </cols>
  <sheetData>
    <row r="1" ht="15">
      <c r="A1" s="71" t="s">
        <v>224</v>
      </c>
    </row>
    <row r="2" ht="15.75">
      <c r="A2" s="39" t="s">
        <v>144</v>
      </c>
    </row>
    <row r="3" ht="15.75">
      <c r="A3" s="39" t="s">
        <v>145</v>
      </c>
    </row>
    <row r="4" ht="15.75">
      <c r="A4" s="17" t="s">
        <v>146</v>
      </c>
    </row>
    <row r="5" ht="15.75">
      <c r="A5" s="39" t="s">
        <v>147</v>
      </c>
    </row>
    <row r="6" ht="15.75">
      <c r="A6" s="39" t="s">
        <v>148</v>
      </c>
    </row>
    <row r="7" ht="15.75">
      <c r="A7" s="39" t="s">
        <v>149</v>
      </c>
    </row>
    <row r="8" ht="15.75">
      <c r="A8" s="17" t="s">
        <v>150</v>
      </c>
    </row>
    <row r="10" spans="1:14" ht="12.75">
      <c r="A10" s="40" t="s">
        <v>151</v>
      </c>
      <c r="B10" s="40"/>
      <c r="C10" s="40"/>
      <c r="D10" s="40"/>
      <c r="E10" s="40"/>
      <c r="F10" s="40"/>
      <c r="G10" s="40"/>
      <c r="H10" s="40" t="s">
        <v>152</v>
      </c>
      <c r="I10" s="40"/>
      <c r="J10" s="40"/>
      <c r="K10" s="40"/>
      <c r="L10" s="40"/>
      <c r="M10" s="40"/>
      <c r="N10" s="40"/>
    </row>
    <row r="11" spans="1:14" ht="12.75">
      <c r="A11" s="40" t="s">
        <v>153</v>
      </c>
      <c r="B11" s="40" t="s">
        <v>154</v>
      </c>
      <c r="C11" s="40" t="s">
        <v>77</v>
      </c>
      <c r="D11" s="41">
        <v>15000</v>
      </c>
      <c r="E11" s="40" t="s">
        <v>155</v>
      </c>
      <c r="F11" s="40" t="s">
        <v>156</v>
      </c>
      <c r="G11" s="40"/>
      <c r="H11" s="40" t="s">
        <v>155</v>
      </c>
      <c r="I11" s="40" t="s">
        <v>156</v>
      </c>
      <c r="J11" s="40" t="s">
        <v>78</v>
      </c>
      <c r="K11" s="40">
        <v>12400</v>
      </c>
      <c r="L11" s="40" t="s">
        <v>157</v>
      </c>
      <c r="M11" s="40" t="s">
        <v>158</v>
      </c>
      <c r="N11" s="40"/>
    </row>
    <row r="12" spans="1:14" ht="12.75">
      <c r="A12" s="40"/>
      <c r="B12" s="40"/>
      <c r="C12" s="40" t="s">
        <v>82</v>
      </c>
      <c r="D12" s="42">
        <v>0.12</v>
      </c>
      <c r="E12" s="40"/>
      <c r="F12" s="40"/>
      <c r="G12" s="40"/>
      <c r="H12" s="40"/>
      <c r="I12" s="40"/>
      <c r="J12" s="40" t="s">
        <v>159</v>
      </c>
      <c r="K12" s="40">
        <v>1100</v>
      </c>
      <c r="L12" s="40"/>
      <c r="M12" s="40"/>
      <c r="N12" s="40"/>
    </row>
    <row r="13" spans="1:14" ht="12.75">
      <c r="A13" s="40"/>
      <c r="B13" s="40"/>
      <c r="C13" s="40"/>
      <c r="D13" s="43">
        <f>D11*D12</f>
        <v>1800</v>
      </c>
      <c r="E13" s="40"/>
      <c r="F13" s="40"/>
      <c r="G13" s="40"/>
      <c r="H13" s="40"/>
      <c r="I13" s="40"/>
      <c r="J13" s="40" t="s">
        <v>76</v>
      </c>
      <c r="K13" s="40">
        <f>SUM(K11:K12)</f>
        <v>13500</v>
      </c>
      <c r="L13" s="40"/>
      <c r="M13" s="40"/>
      <c r="N13" s="40"/>
    </row>
    <row r="14" spans="1:14" ht="12.75">
      <c r="A14" s="40"/>
      <c r="B14" s="40"/>
      <c r="C14" s="40"/>
      <c r="D14" s="40"/>
      <c r="E14" s="40"/>
      <c r="F14" s="40"/>
      <c r="G14" s="40"/>
      <c r="H14" s="40"/>
      <c r="I14" s="40"/>
      <c r="J14" s="40" t="s">
        <v>82</v>
      </c>
      <c r="K14" s="42">
        <v>0.07</v>
      </c>
      <c r="L14" s="40"/>
      <c r="M14" s="40"/>
      <c r="N14" s="40"/>
    </row>
    <row r="15" spans="1:14" ht="12.75">
      <c r="A15" s="40" t="s">
        <v>160</v>
      </c>
      <c r="B15" s="40" t="s">
        <v>161</v>
      </c>
      <c r="C15" s="40" t="s">
        <v>77</v>
      </c>
      <c r="D15" s="41">
        <v>20000</v>
      </c>
      <c r="E15" s="40" t="s">
        <v>155</v>
      </c>
      <c r="F15" s="40" t="s">
        <v>156</v>
      </c>
      <c r="G15" s="40"/>
      <c r="H15" s="40"/>
      <c r="I15" s="40"/>
      <c r="J15" s="40"/>
      <c r="K15" s="43">
        <f>K13*K14</f>
        <v>945.0000000000001</v>
      </c>
      <c r="L15" s="40"/>
      <c r="M15" s="40"/>
      <c r="N15" s="40"/>
    </row>
    <row r="16" spans="1:14" ht="12.75">
      <c r="A16" s="40"/>
      <c r="B16" s="40"/>
      <c r="C16" s="40" t="s">
        <v>159</v>
      </c>
      <c r="D16" s="41">
        <v>3000</v>
      </c>
      <c r="E16" s="40"/>
      <c r="F16" s="40"/>
      <c r="G16" s="40"/>
      <c r="H16" s="40"/>
      <c r="I16" s="40"/>
      <c r="J16" s="40"/>
      <c r="K16" s="43"/>
      <c r="L16" s="40"/>
      <c r="M16" s="40"/>
      <c r="N16" s="40"/>
    </row>
    <row r="17" spans="1:14" ht="12.75">
      <c r="A17" s="40"/>
      <c r="B17" s="40"/>
      <c r="C17" s="40" t="s">
        <v>76</v>
      </c>
      <c r="D17" s="43">
        <f>D15+D16</f>
        <v>23000</v>
      </c>
      <c r="E17" s="40"/>
      <c r="F17" s="40"/>
      <c r="G17" s="40"/>
      <c r="H17" s="40" t="s">
        <v>155</v>
      </c>
      <c r="I17" s="40" t="s">
        <v>156</v>
      </c>
      <c r="J17" s="40" t="s">
        <v>78</v>
      </c>
      <c r="K17" s="40">
        <v>55000</v>
      </c>
      <c r="L17" s="40" t="s">
        <v>162</v>
      </c>
      <c r="M17" s="40" t="s">
        <v>163</v>
      </c>
      <c r="N17" s="40"/>
    </row>
    <row r="18" spans="1:14" ht="12.75">
      <c r="A18" s="40"/>
      <c r="B18" s="40"/>
      <c r="C18" s="40" t="s">
        <v>82</v>
      </c>
      <c r="D18" s="42">
        <v>0.12</v>
      </c>
      <c r="E18" s="40"/>
      <c r="F18" s="40"/>
      <c r="G18" s="40"/>
      <c r="H18" s="40"/>
      <c r="I18" s="40"/>
      <c r="J18" s="40" t="s">
        <v>164</v>
      </c>
      <c r="K18" s="40">
        <v>-3500</v>
      </c>
      <c r="L18" s="40"/>
      <c r="M18" s="40"/>
      <c r="N18" s="40"/>
    </row>
    <row r="19" spans="1:14" ht="12.75">
      <c r="A19" s="40"/>
      <c r="B19" s="40"/>
      <c r="C19" s="40"/>
      <c r="D19" s="43">
        <f>D17*D18</f>
        <v>2760</v>
      </c>
      <c r="E19" s="40"/>
      <c r="F19" s="40"/>
      <c r="G19" s="40"/>
      <c r="H19" s="40"/>
      <c r="I19" s="40"/>
      <c r="J19" s="40" t="s">
        <v>76</v>
      </c>
      <c r="K19" s="40">
        <f>SUM(K17:K18)</f>
        <v>51500</v>
      </c>
      <c r="L19" s="40"/>
      <c r="M19" s="40"/>
      <c r="N19" s="40"/>
    </row>
    <row r="20" spans="1:14" ht="12.75">
      <c r="A20" s="40"/>
      <c r="B20" s="40"/>
      <c r="C20" s="40"/>
      <c r="D20" s="40"/>
      <c r="E20" s="40"/>
      <c r="F20" s="40"/>
      <c r="G20" s="40"/>
      <c r="H20" s="40"/>
      <c r="I20" s="40"/>
      <c r="J20" s="40" t="s">
        <v>82</v>
      </c>
      <c r="K20" s="42">
        <v>0.12</v>
      </c>
      <c r="L20" s="40"/>
      <c r="M20" s="40"/>
      <c r="N20" s="40"/>
    </row>
    <row r="21" spans="1:14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3">
        <f>K19*K20</f>
        <v>6180</v>
      </c>
      <c r="L21" s="40"/>
      <c r="M21" s="40"/>
      <c r="N21" s="40"/>
    </row>
    <row r="22" spans="1:14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0"/>
      <c r="B23" s="40"/>
      <c r="C23" s="40"/>
      <c r="D23" s="40"/>
      <c r="E23" s="40"/>
      <c r="F23" s="40"/>
      <c r="G23" s="40"/>
      <c r="H23" s="40" t="s">
        <v>155</v>
      </c>
      <c r="I23" s="40" t="s">
        <v>156</v>
      </c>
      <c r="J23" s="40" t="s">
        <v>78</v>
      </c>
      <c r="K23" s="40">
        <v>7500</v>
      </c>
      <c r="L23" s="40" t="s">
        <v>165</v>
      </c>
      <c r="M23" s="40" t="s">
        <v>166</v>
      </c>
      <c r="N23" s="40"/>
    </row>
    <row r="24" spans="1:14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40"/>
      <c r="B25" s="40"/>
      <c r="C25" s="40"/>
      <c r="D25" s="40"/>
      <c r="E25" s="40"/>
      <c r="F25" s="40"/>
      <c r="G25" s="40"/>
      <c r="H25" s="40"/>
      <c r="I25" s="40"/>
      <c r="J25" s="40" t="s">
        <v>76</v>
      </c>
      <c r="K25" s="40">
        <f>SUM(K23:K24)</f>
        <v>7500</v>
      </c>
      <c r="L25" s="40"/>
      <c r="M25" s="40"/>
      <c r="N25" s="40"/>
    </row>
    <row r="26" spans="1:14" ht="12.75">
      <c r="A26" s="40"/>
      <c r="B26" s="40"/>
      <c r="C26" s="40"/>
      <c r="D26" s="40"/>
      <c r="E26" s="40"/>
      <c r="F26" s="40"/>
      <c r="G26" s="40"/>
      <c r="H26" s="40"/>
      <c r="I26" s="40"/>
      <c r="J26" s="40" t="s">
        <v>82</v>
      </c>
      <c r="K26" s="42">
        <v>0</v>
      </c>
      <c r="L26" s="40"/>
      <c r="M26" s="40"/>
      <c r="N26" s="40"/>
    </row>
    <row r="27" spans="1:14" ht="12.75">
      <c r="A27" s="40"/>
      <c r="B27" s="40"/>
      <c r="C27" s="40" t="s">
        <v>167</v>
      </c>
      <c r="D27" s="40" t="str">
        <f>A11</f>
        <v>Cia Malta</v>
      </c>
      <c r="E27" s="43">
        <f>D13</f>
        <v>1800</v>
      </c>
      <c r="F27" s="40"/>
      <c r="G27" s="40"/>
      <c r="H27" s="40"/>
      <c r="I27" s="40"/>
      <c r="J27" s="40"/>
      <c r="K27" s="43">
        <f>K25*K26</f>
        <v>0</v>
      </c>
      <c r="L27" s="40"/>
      <c r="M27" s="40"/>
      <c r="N27" s="40"/>
    </row>
    <row r="28" spans="1:14" ht="12.75">
      <c r="A28" s="40"/>
      <c r="B28" s="40"/>
      <c r="C28" s="40"/>
      <c r="D28" s="40" t="str">
        <f>A15</f>
        <v>Cia Premius</v>
      </c>
      <c r="E28" s="43">
        <f>D19</f>
        <v>2760</v>
      </c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2.75">
      <c r="A29" s="40"/>
      <c r="B29" s="40"/>
      <c r="C29" s="40"/>
      <c r="D29" s="40" t="s">
        <v>63</v>
      </c>
      <c r="E29" s="43">
        <f>E27+E28</f>
        <v>4560</v>
      </c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2.75">
      <c r="A31" s="40"/>
      <c r="B31" s="40"/>
      <c r="C31" s="40" t="s">
        <v>168</v>
      </c>
      <c r="D31" s="40" t="str">
        <f>L11</f>
        <v>Cia Shoes X</v>
      </c>
      <c r="E31" s="43">
        <f>K15</f>
        <v>945.0000000000001</v>
      </c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>
      <c r="A32" s="40"/>
      <c r="B32" s="40"/>
      <c r="C32" s="40"/>
      <c r="D32" s="40" t="str">
        <f>L17</f>
        <v>Cia Teneis &amp; Shoes </v>
      </c>
      <c r="E32" s="43">
        <f>K21</f>
        <v>6180</v>
      </c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2.75">
      <c r="A33" s="40"/>
      <c r="B33" s="40"/>
      <c r="C33" s="40"/>
      <c r="D33" s="40" t="str">
        <f>L23</f>
        <v>Cia CELTA</v>
      </c>
      <c r="E33" s="43">
        <v>0</v>
      </c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2.75">
      <c r="A34" s="40"/>
      <c r="B34" s="40"/>
      <c r="C34" s="40"/>
      <c r="D34" s="40" t="s">
        <v>169</v>
      </c>
      <c r="E34" s="43">
        <f>SUM(E31:E33)</f>
        <v>7125</v>
      </c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>
      <c r="A36" s="40"/>
      <c r="B36" s="40"/>
      <c r="C36" s="44" t="s">
        <v>170</v>
      </c>
      <c r="D36" s="44"/>
      <c r="E36" s="45">
        <f>E34-E29</f>
        <v>2565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2.75">
      <c r="A38" s="40"/>
      <c r="B38" s="40"/>
      <c r="C38" s="40" t="s">
        <v>171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">
      <c r="A39" s="40"/>
      <c r="B39" s="40"/>
      <c r="C39" s="46">
        <f>E36</f>
        <v>2565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2.75">
      <c r="A40" s="40"/>
      <c r="B40" s="40"/>
      <c r="C40" s="43">
        <f>E29</f>
        <v>4560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2.75">
      <c r="A41" s="40"/>
      <c r="B41" s="40"/>
      <c r="C41" s="41">
        <v>4860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2.75">
      <c r="A42" s="40"/>
      <c r="B42" s="40"/>
      <c r="C42" s="43">
        <f>E32</f>
        <v>6180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2.75">
      <c r="A43" s="40"/>
      <c r="B43" s="40"/>
      <c r="C43" s="43">
        <f>E31+E32</f>
        <v>7125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="115" zoomScaleNormal="115" zoomScaleSheetLayoutView="130" zoomScalePageLayoutView="0" workbookViewId="0" topLeftCell="A1">
      <selection activeCell="E24" sqref="E24"/>
    </sheetView>
  </sheetViews>
  <sheetFormatPr defaultColWidth="9.140625" defaultRowHeight="12.75"/>
  <sheetData>
    <row r="1" spans="1:13" ht="15.75" customHeight="1">
      <c r="A1" s="67" t="s">
        <v>225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8" ht="15.75">
      <c r="A5" s="14" t="s">
        <v>172</v>
      </c>
      <c r="H5" s="47"/>
    </row>
    <row r="6" spans="1:4" ht="15.75">
      <c r="A6" s="18" t="s">
        <v>173</v>
      </c>
      <c r="C6" s="15" t="s">
        <v>77</v>
      </c>
      <c r="D6">
        <v>1100</v>
      </c>
    </row>
    <row r="7" spans="1:4" ht="15.75">
      <c r="A7" s="14" t="s">
        <v>174</v>
      </c>
      <c r="B7" s="19">
        <v>0.1</v>
      </c>
      <c r="C7" s="15" t="s">
        <v>84</v>
      </c>
      <c r="D7">
        <f>D6-(D6/1.1)</f>
        <v>100.00000000000011</v>
      </c>
    </row>
    <row r="8" spans="1:6" ht="15.75">
      <c r="A8" s="14" t="s">
        <v>175</v>
      </c>
      <c r="C8" s="15" t="s">
        <v>76</v>
      </c>
      <c r="D8">
        <f>D6-D7</f>
        <v>999.9999999999999</v>
      </c>
      <c r="F8" s="19">
        <v>0.5</v>
      </c>
    </row>
    <row r="9" spans="1:6" ht="15.75">
      <c r="A9" s="14" t="s">
        <v>176</v>
      </c>
      <c r="B9" s="19">
        <v>0.12</v>
      </c>
      <c r="C9" s="15" t="s">
        <v>82</v>
      </c>
      <c r="D9" s="15">
        <f>D6*12%</f>
        <v>132</v>
      </c>
      <c r="E9">
        <f>D6-D9</f>
        <v>968</v>
      </c>
      <c r="F9">
        <f>E9/2</f>
        <v>484</v>
      </c>
    </row>
    <row r="11" spans="3:4" ht="12.75">
      <c r="C11" s="15" t="s">
        <v>78</v>
      </c>
      <c r="D11">
        <v>600</v>
      </c>
    </row>
    <row r="12" spans="2:4" ht="12.75">
      <c r="B12" s="19">
        <v>0.15</v>
      </c>
      <c r="C12" s="15" t="s">
        <v>82</v>
      </c>
      <c r="D12" s="15">
        <f>D11*B12</f>
        <v>90</v>
      </c>
    </row>
    <row r="13" spans="3:4" ht="12.75">
      <c r="C13" s="15" t="s">
        <v>177</v>
      </c>
      <c r="D13">
        <f>(D6-D9)/2</f>
        <v>484</v>
      </c>
    </row>
    <row r="14" spans="3:4" ht="12.75">
      <c r="C14" s="5" t="s">
        <v>178</v>
      </c>
      <c r="D14" s="5">
        <f>D11-D12-D13</f>
        <v>26</v>
      </c>
    </row>
  </sheetData>
  <sheetProtection/>
  <mergeCells count="1">
    <mergeCell ref="A1:M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60" zoomScalePageLayoutView="0" workbookViewId="0" topLeftCell="A1">
      <selection activeCell="E19" sqref="E19"/>
    </sheetView>
  </sheetViews>
  <sheetFormatPr defaultColWidth="9.140625" defaultRowHeight="12.75"/>
  <sheetData>
    <row r="1" spans="1:11" ht="15.75" customHeight="1">
      <c r="A1" s="72" t="s">
        <v>226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15">
      <c r="A5" s="12"/>
    </row>
    <row r="6" ht="15">
      <c r="A6" s="12"/>
    </row>
    <row r="7" spans="1:6" ht="15.75">
      <c r="A7" s="14" t="s">
        <v>179</v>
      </c>
      <c r="C7" s="15" t="s">
        <v>77</v>
      </c>
      <c r="D7">
        <v>10</v>
      </c>
      <c r="E7">
        <v>5</v>
      </c>
      <c r="F7">
        <f>E7*D7</f>
        <v>50</v>
      </c>
    </row>
    <row r="8" spans="1:6" ht="15.75">
      <c r="A8" s="18" t="s">
        <v>180</v>
      </c>
      <c r="C8" s="15" t="s">
        <v>82</v>
      </c>
      <c r="E8" s="19">
        <v>0.2</v>
      </c>
      <c r="F8">
        <f>F7*E8</f>
        <v>10</v>
      </c>
    </row>
    <row r="9" spans="1:7" ht="15.75">
      <c r="A9" s="14" t="s">
        <v>181</v>
      </c>
      <c r="F9" s="15">
        <f>F7-F8</f>
        <v>40</v>
      </c>
      <c r="G9">
        <f>F9/2</f>
        <v>20</v>
      </c>
    </row>
    <row r="10" spans="1:6" ht="15.75">
      <c r="A10" s="14" t="s">
        <v>182</v>
      </c>
      <c r="C10" s="15" t="s">
        <v>78</v>
      </c>
      <c r="F10">
        <v>50</v>
      </c>
    </row>
    <row r="11" spans="1:6" ht="15.75">
      <c r="A11" s="14" t="s">
        <v>183</v>
      </c>
      <c r="C11" s="15" t="s">
        <v>82</v>
      </c>
      <c r="E11" s="19">
        <v>0.2</v>
      </c>
      <c r="F11">
        <f>F10*E11</f>
        <v>10</v>
      </c>
    </row>
    <row r="12" spans="3:6" ht="12.75">
      <c r="C12" s="15" t="s">
        <v>177</v>
      </c>
      <c r="F12">
        <f>F9/2</f>
        <v>20</v>
      </c>
    </row>
    <row r="13" spans="3:6" ht="12.75">
      <c r="C13" s="5" t="s">
        <v>178</v>
      </c>
      <c r="D13" s="5"/>
      <c r="E13" s="5"/>
      <c r="F13" s="5">
        <f>F10-F11-F12</f>
        <v>20</v>
      </c>
    </row>
  </sheetData>
  <sheetProtection/>
  <mergeCells count="1">
    <mergeCell ref="A1:K4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60" zoomScalePageLayoutView="0" workbookViewId="0" topLeftCell="A1">
      <selection activeCell="C8" sqref="C8"/>
    </sheetView>
  </sheetViews>
  <sheetFormatPr defaultColWidth="9.140625" defaultRowHeight="12.75"/>
  <sheetData>
    <row r="1" ht="15.75">
      <c r="A1" s="73" t="s">
        <v>227</v>
      </c>
    </row>
    <row r="2" ht="15.75">
      <c r="A2" s="13" t="s">
        <v>184</v>
      </c>
    </row>
    <row r="3" ht="15.75">
      <c r="A3" s="13" t="s">
        <v>185</v>
      </c>
    </row>
    <row r="4" ht="15.75">
      <c r="A4" s="13" t="s">
        <v>186</v>
      </c>
    </row>
    <row r="5" ht="15.75">
      <c r="A5" s="13" t="s">
        <v>187</v>
      </c>
    </row>
    <row r="6" ht="15.75">
      <c r="A6" s="13" t="s">
        <v>188</v>
      </c>
    </row>
    <row r="7" ht="15.75">
      <c r="A7" s="48" t="s">
        <v>189</v>
      </c>
    </row>
    <row r="8" ht="15.75">
      <c r="A8" s="13" t="s">
        <v>190</v>
      </c>
    </row>
    <row r="9" spans="2:6" ht="12.75">
      <c r="B9" s="15" t="s">
        <v>191</v>
      </c>
      <c r="D9" s="15" t="s">
        <v>158</v>
      </c>
      <c r="E9" s="15"/>
      <c r="F9" s="15" t="s">
        <v>163</v>
      </c>
    </row>
    <row r="10" spans="2:6" ht="12.75">
      <c r="B10" s="15" t="s">
        <v>78</v>
      </c>
      <c r="D10">
        <v>2000</v>
      </c>
      <c r="F10">
        <v>1500</v>
      </c>
    </row>
    <row r="11" spans="2:4" ht="12.75">
      <c r="B11" s="15" t="s">
        <v>85</v>
      </c>
      <c r="C11" s="19">
        <v>0.05</v>
      </c>
      <c r="D11">
        <f>D10*C11</f>
        <v>100</v>
      </c>
    </row>
    <row r="12" spans="2:6" ht="12.75">
      <c r="B12" s="15" t="s">
        <v>159</v>
      </c>
      <c r="F12">
        <v>100</v>
      </c>
    </row>
    <row r="13" spans="2:6" ht="12.75">
      <c r="B13" s="15" t="s">
        <v>76</v>
      </c>
      <c r="D13">
        <f>D10-D11+D12</f>
        <v>1900</v>
      </c>
      <c r="F13">
        <f>F10-F11+F12</f>
        <v>1600</v>
      </c>
    </row>
    <row r="14" spans="2:7" ht="12.75">
      <c r="B14" s="15" t="s">
        <v>82</v>
      </c>
      <c r="C14" s="19">
        <v>0.07</v>
      </c>
      <c r="D14">
        <f>D13*C14</f>
        <v>133</v>
      </c>
      <c r="E14" s="19">
        <v>0.12</v>
      </c>
      <c r="F14">
        <f>F13*E14</f>
        <v>192</v>
      </c>
      <c r="G14" s="5">
        <f>F14+D14</f>
        <v>325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amauryjr</dc:creator>
  <cp:keywords/>
  <dc:description/>
  <cp:lastModifiedBy>User</cp:lastModifiedBy>
  <cp:lastPrinted>2016-04-06T12:24:13Z</cp:lastPrinted>
  <dcterms:created xsi:type="dcterms:W3CDTF">2011-04-05T00:19:14Z</dcterms:created>
  <dcterms:modified xsi:type="dcterms:W3CDTF">2016-09-25T20:33:20Z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